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-15" windowWidth="15405" windowHeight="9015"/>
  </bookViews>
  <sheets>
    <sheet name="HOME" sheetId="1" r:id="rId1"/>
    <sheet name="DATA ENTRY" sheetId="2" r:id="rId2"/>
    <sheet name="હોમ " sheetId="3" state="hidden" r:id="rId3"/>
    <sheet name="સત્રાંત ટાઇટલ પેઇઝ " sheetId="4" r:id="rId4"/>
    <sheet name="સત્રાંત પરિણામ પત્રક " sheetId="5" r:id="rId5"/>
    <sheet name="સત્રાંત વિષયવાર,જાતિવાર ગ્રેડ " sheetId="6" r:id="rId6"/>
    <sheet name="વાર્ષિક ટાઇટલ પેઇઝ  " sheetId="7" r:id="rId7"/>
    <sheet name="વાર્ષિક પરિણામ પત્રક " sheetId="8" r:id="rId8"/>
    <sheet name="માર્કશીટ " sheetId="9" r:id="rId9"/>
    <sheet name="વાર્ષિક વિષયવાર,જાતિવાર ગ્રેડ " sheetId="10" r:id="rId10"/>
    <sheet name="EXAM DETAILS" sheetId="11" r:id="rId11"/>
    <sheet name="Sheet3" sheetId="12" state="hidden" r:id="rId12"/>
    <sheet name="HELP" sheetId="13" r:id="rId13"/>
    <sheet name="માર્કશીટ ગ્રેડ " sheetId="14" r:id="rId14"/>
    <sheet name="Sheet2" sheetId="15" state="hidden" r:id="rId15"/>
    <sheet name="સત્રાંત માર્કશીટ" sheetId="16" r:id="rId16"/>
    <sheet name="માર્કશીટ ગુણ, ગ્રેડ " sheetId="17" r:id="rId17"/>
    <sheet name="Sheet4" sheetId="18" state="hidden" r:id="rId18"/>
  </sheets>
  <definedNames>
    <definedName name="_xlnm._FilterDatabase" localSheetId="7" hidden="1">'વાર્ષિક પરિણામ પત્રક '!$C$7:$C$8</definedName>
    <definedName name="_xlnm._FilterDatabase" localSheetId="4" hidden="1">'સત્રાંત પરિણામ પત્રક '!$C$7:$C$8</definedName>
    <definedName name="_xlnm.Print_Area" localSheetId="1">'DATA ENTRY'!$L$2:$V$72</definedName>
    <definedName name="_xlnm.Print_Area" localSheetId="8">'માર્કશીટ '!$A$2:$V$30</definedName>
    <definedName name="_xlnm.Print_Area" localSheetId="16">'માર્કશીટ ગુણ, ગ્રેડ '!$A$2:$AT$28</definedName>
    <definedName name="_xlnm.Print_Area" localSheetId="13">'માર્કશીટ ગ્રેડ '!$A$2:$W$29</definedName>
    <definedName name="_xlnm.Print_Area" localSheetId="6">'વાર્ષિક ટાઇટલ પેઇઝ  '!$B$2:$W$33</definedName>
    <definedName name="_xlnm.Print_Area" localSheetId="7">'વાર્ષિક પરિણામ પત્રક '!$C$3:$BW$77</definedName>
    <definedName name="_xlnm.Print_Area" localSheetId="9">'વાર્ષિક વિષયવાર,જાતિવાર ગ્રેડ '!$A$2:$AX$38</definedName>
    <definedName name="_xlnm.Print_Area" localSheetId="3">'સત્રાંત ટાઇટલ પેઇઝ '!$A$2:$W$33</definedName>
    <definedName name="_xlnm.Print_Area" localSheetId="4">'સત્રાંત પરિણામ પત્રક '!$C$3:$AV$77</definedName>
    <definedName name="_xlnm.Print_Area" localSheetId="15">'સત્રાંત માર્કશીટ'!$A$1:$U$26</definedName>
    <definedName name="_xlnm.Print_Area" localSheetId="5">'સત્રાંત વિષયવાર,જાતિવાર ગ્રેડ '!$A$2:$AX$38</definedName>
    <definedName name="_xlnm.Print_Titles" localSheetId="7">'વાર્ષિક પરિણામ પત્રક '!$3:$7</definedName>
    <definedName name="_xlnm.Print_Titles" localSheetId="9">'વાર્ષિક વિષયવાર,જાતિવાર ગ્રેડ '!$A:$B</definedName>
    <definedName name="_xlnm.Print_Titles" localSheetId="4">'સત્રાંત પરિણામ પત્રક '!$3:$7</definedName>
    <definedName name="_xlnm.Print_Titles" localSheetId="5">'સત્રાંત વિષયવાર,જાતિવાર ગ્રેડ '!$A:$B</definedName>
    <definedName name="Z_73C551D6_6894_4ED7_BC5C_4906C9A23FC5_.wvu.Cols" localSheetId="4" hidden="1">'સત્રાંત પરિણામ પત્રક '!$A:$B</definedName>
    <definedName name="Z_73C551D6_6894_4ED7_BC5C_4906C9A23FC5_.wvu.PrintArea" localSheetId="8" hidden="1">'માર્કશીટ '!$A$2:$V$29</definedName>
    <definedName name="Z_73C551D6_6894_4ED7_BC5C_4906C9A23FC5_.wvu.PrintArea" localSheetId="6" hidden="1">'વાર્ષિક ટાઇટલ પેઇઝ  '!$B$2:$W$33</definedName>
    <definedName name="Z_73C551D6_6894_4ED7_BC5C_4906C9A23FC5_.wvu.PrintArea" localSheetId="7" hidden="1">'વાર્ષિક પરિણામ પત્રક '!$C$3:$BW$70</definedName>
    <definedName name="Z_73C551D6_6894_4ED7_BC5C_4906C9A23FC5_.wvu.PrintArea" localSheetId="9" hidden="1">'વાર્ષિક વિષયવાર,જાતિવાર ગ્રેડ '!$A$2:$AX$38</definedName>
    <definedName name="Z_73C551D6_6894_4ED7_BC5C_4906C9A23FC5_.wvu.PrintArea" localSheetId="3" hidden="1">'સત્રાંત ટાઇટલ પેઇઝ '!$A$2:$W$33</definedName>
    <definedName name="Z_73C551D6_6894_4ED7_BC5C_4906C9A23FC5_.wvu.PrintArea" localSheetId="4" hidden="1">'સત્રાંત પરિણામ પત્રક '!$C$3:$AV$77</definedName>
    <definedName name="Z_73C551D6_6894_4ED7_BC5C_4906C9A23FC5_.wvu.PrintArea" localSheetId="5" hidden="1">'સત્રાંત વિષયવાર,જાતિવાર ગ્રેડ '!$A$2:$AX$38</definedName>
    <definedName name="Z_73C551D6_6894_4ED7_BC5C_4906C9A23FC5_.wvu.PrintTitles" localSheetId="7" hidden="1">'વાર્ષિક પરિણામ પત્રક '!$3:$7</definedName>
    <definedName name="Z_73C551D6_6894_4ED7_BC5C_4906C9A23FC5_.wvu.PrintTitles" localSheetId="9" hidden="1">'વાર્ષિક વિષયવાર,જાતિવાર ગ્રેડ '!$A:$B</definedName>
    <definedName name="Z_73C551D6_6894_4ED7_BC5C_4906C9A23FC5_.wvu.PrintTitles" localSheetId="4" hidden="1">'સત્રાંત પરિણામ પત્રક '!$3:$7</definedName>
    <definedName name="Z_73C551D6_6894_4ED7_BC5C_4906C9A23FC5_.wvu.PrintTitles" localSheetId="5" hidden="1">'સત્રાંત વિષયવાર,જાતિવાર ગ્રેડ '!$A:$B</definedName>
    <definedName name="Z_73C551D6_6894_4ED7_BC5C_4906C9A23FC5_.wvu.Rows" localSheetId="7" hidden="1">'વાર્ષિક પરિણામ પત્રક '!$80:$86</definedName>
    <definedName name="Z_73C551D6_6894_4ED7_BC5C_4906C9A23FC5_.wvu.Rows" localSheetId="4" hidden="1">'સત્રાંત પરિણામ પત્રક '!$80:$85</definedName>
    <definedName name="Z_EA6B0EC3_BB73_4DF1_A5C6_38A113AF26EE_.wvu.Cols" localSheetId="1" hidden="1">'DATA ENTRY'!$H:$J,'DATA ENTRY'!$O:$O,'DATA ENTRY'!$AF:$AM,'DATA ENTRY'!$JC:$JE,'DATA ENTRY'!$JJ:$JJ,'DATA ENTRY'!$JX:$KB,'DATA ENTRY'!$SY:$TA,'DATA ENTRY'!$TF:$TF,'DATA ENTRY'!$TT:$TX,'DATA ENTRY'!$ACU:$ACW,'DATA ENTRY'!$ADB:$ADB,'DATA ENTRY'!$ADP:$ADT,'DATA ENTRY'!$AMQ:$AMS,'DATA ENTRY'!$AMX:$AMX,'DATA ENTRY'!$ANL:$ANP,'DATA ENTRY'!$AWM:$AWO,'DATA ENTRY'!$AWT:$AWT,'DATA ENTRY'!$AXH:$AXL,'DATA ENTRY'!$BGI:$BGK,'DATA ENTRY'!$BGP:$BGP,'DATA ENTRY'!$BHD:$BHH,'DATA ENTRY'!$BQE:$BQG,'DATA ENTRY'!$BQL:$BQL,'DATA ENTRY'!$BQZ:$BRD,'DATA ENTRY'!$CAA:$CAC,'DATA ENTRY'!$CAH:$CAH,'DATA ENTRY'!$CAV:$CAZ,'DATA ENTRY'!$CJW:$CJY,'DATA ENTRY'!$CKD:$CKD,'DATA ENTRY'!$CKR:$CKV,'DATA ENTRY'!$CTS:$CTU,'DATA ENTRY'!$CTZ:$CTZ,'DATA ENTRY'!$CUN:$CUR,'DATA ENTRY'!$DDO:$DDQ,'DATA ENTRY'!$DDV:$DDV,'DATA ENTRY'!$DEJ:$DEN,'DATA ENTRY'!$DNK:$DNM,'DATA ENTRY'!$DNR:$DNR,'DATA ENTRY'!$DOF:$DOJ,'DATA ENTRY'!$DXG:$DXI,'DATA ENTRY'!$DXN:$DXN,'DATA ENTRY'!$DYB:$DYF,'DATA ENTRY'!$EHC:$EHE,'DATA ENTRY'!$EHJ:$EHJ,'DATA ENTRY'!$EHX:$EIB,'DATA ENTRY'!$EQY:$ERA,'DATA ENTRY'!$ERF:$ERF,'DATA ENTRY'!$ERT:$ERX,'DATA ENTRY'!$FAU:$FAW,'DATA ENTRY'!$FBB:$FBB,'DATA ENTRY'!$FBP:$FBT,'DATA ENTRY'!$FKQ:$FKS,'DATA ENTRY'!$FKX:$FKX,'DATA ENTRY'!$FLL:$FLP,'DATA ENTRY'!$FUM:$FUO,'DATA ENTRY'!$FUT:$FUT,'DATA ENTRY'!$FVH:$FVL,'DATA ENTRY'!$GEI:$GEK,'DATA ENTRY'!$GEP:$GEP,'DATA ENTRY'!$GFD:$GFH,'DATA ENTRY'!$GOE:$GOG,'DATA ENTRY'!$GOL:$GOL,'DATA ENTRY'!$GOZ:$GPD,'DATA ENTRY'!$GYA:$GYC,'DATA ENTRY'!$GYH:$GYH,'DATA ENTRY'!$GYV:$GYZ,'DATA ENTRY'!$HHW:$HHY,'DATA ENTRY'!$HID:$HID,'DATA ENTRY'!$HIR:$HIV,'DATA ENTRY'!$HRS:$HRU,'DATA ENTRY'!$HRZ:$HRZ,'DATA ENTRY'!$HSN:$HSR,'DATA ENTRY'!$IBO:$IBQ,'DATA ENTRY'!$IBV:$IBV,'DATA ENTRY'!$ICJ:$ICN,'DATA ENTRY'!$ILK:$ILM,'DATA ENTRY'!$ILR:$ILR,'DATA ENTRY'!$IMF:$IMJ,'DATA ENTRY'!$IVG:$IVI,'DATA ENTRY'!$IVN:$IVN,'DATA ENTRY'!$IWB:$IWF,'DATA ENTRY'!$JFC:$JFE,'DATA ENTRY'!$JFJ:$JFJ,'DATA ENTRY'!$JFX:$JGB,'DATA ENTRY'!$JOY:$JPA,'DATA ENTRY'!$JPF:$JPF,'DATA ENTRY'!$JPT:$JPX,'DATA ENTRY'!$JYU:$JYW,'DATA ENTRY'!$JZB:$JZB,'DATA ENTRY'!$JZP:$JZT,'DATA ENTRY'!$KIQ:$KIS,'DATA ENTRY'!$KIX:$KIX,'DATA ENTRY'!$KJL:$KJP,'DATA ENTRY'!$KSM:$KSO,'DATA ENTRY'!$KST:$KST,'DATA ENTRY'!$KTH:$KTL,'DATA ENTRY'!$LCI:$LCK,'DATA ENTRY'!$LCP:$LCP,'DATA ENTRY'!$LDD:$LDH,'DATA ENTRY'!$LME:$LMG,'DATA ENTRY'!$LML:$LML,'DATA ENTRY'!$LMZ:$LND,'DATA ENTRY'!$LWA:$LWC,'DATA ENTRY'!$LWH:$LWH,'DATA ENTRY'!$LWV:$LWZ,'DATA ENTRY'!$MFW:$MFY,'DATA ENTRY'!$MGD:$MGD,'DATA ENTRY'!$MGR:$MGV,'DATA ENTRY'!$MPS:$MPU,'DATA ENTRY'!$MPZ:$MPZ,'DATA ENTRY'!$MQN:$MQR,'DATA ENTRY'!$MZO:$MZQ,'DATA ENTRY'!$MZV:$MZV,'DATA ENTRY'!$NAJ:$NAN,'DATA ENTRY'!$NJK:$NJM,'DATA ENTRY'!$NJR:$NJR,'DATA ENTRY'!$NKF:$NKJ,'DATA ENTRY'!$NTG:$NTI,'DATA ENTRY'!$NTN:$NTN,'DATA ENTRY'!$NUB:$NUF,'DATA ENTRY'!$ODC:$ODE,'DATA ENTRY'!$ODJ:$ODJ,'DATA ENTRY'!$ODX:$OEB,'DATA ENTRY'!$OMY:$ONA,'DATA ENTRY'!$ONF:$ONF,'DATA ENTRY'!$ONT:$ONX,'DATA ENTRY'!$OWU:$OWW,'DATA ENTRY'!$OXB:$OXB,'DATA ENTRY'!$OXP:$OXT,'DATA ENTRY'!$PGQ:$PGS,'DATA ENTRY'!$PGX:$PGX,'DATA ENTRY'!$PHL:$PHP,'DATA ENTRY'!$PQM:$PQO,'DATA ENTRY'!$PQT:$PQT,'DATA ENTRY'!$PRH:$PRL,'DATA ENTRY'!$QAI:$QAK,'DATA ENTRY'!$QAP:$QAP,'DATA ENTRY'!$QBD:$QBH,'DATA ENTRY'!$QKE:$QKG,'DATA ENTRY'!$QKL:$QKL,'DATA ENTRY'!$QKZ:$QLD,'DATA ENTRY'!$QUA:$QUC,'DATA ENTRY'!$QUH:$QUH,'DATA ENTRY'!$QUV:$QUZ,'DATA ENTRY'!$RDW:$RDY,'DATA ENTRY'!$RED:$RED,'DATA ENTRY'!$RER:$REV,'DATA ENTRY'!$RNS:$RNU,'DATA ENTRY'!$RNZ:$RNZ,'DATA ENTRY'!$RON:$ROR,'DATA ENTRY'!$RXO:$RXQ,'DATA ENTRY'!$RXV:$RXV,'DATA ENTRY'!$RYJ:$RYN,'DATA ENTRY'!$SHK:$SHM,'DATA ENTRY'!$SHR:$SHR,'DATA ENTRY'!$SIF:$SIJ,'DATA ENTRY'!$SRG:$SRI,'DATA ENTRY'!$SRN:$SRN,'DATA ENTRY'!$SSB:$SSF,'DATA ENTRY'!$TBC:$TBE,'DATA ENTRY'!$TBJ:$TBJ,'DATA ENTRY'!$TBX:$TCB,'DATA ENTRY'!$TKY:$TLA,'DATA ENTRY'!$TLF:$TLF,'DATA ENTRY'!$TLT:$TLX,'DATA ENTRY'!$TUU:$TUW,'DATA ENTRY'!$TVB:$TVB,'DATA ENTRY'!$TVP:$TVT,'DATA ENTRY'!$UEQ:$UES,'DATA ENTRY'!$UEX:$UEX,'DATA ENTRY'!$UFL:$UFP,'DATA ENTRY'!$UOM:$UOO,'DATA ENTRY'!$UOT:$UOT,'DATA ENTRY'!$UPH:$UPL,'DATA ENTRY'!$UYI:$UYK,'DATA ENTRY'!$UYP:$UYP,'DATA ENTRY'!$UZD:$UZH,'DATA ENTRY'!$VIE:$VIG,'DATA ENTRY'!$VIL:$VIL,'DATA ENTRY'!$VIZ:$VJD,'DATA ENTRY'!$VSA:$VSC,'DATA ENTRY'!$VSH:$VSH,'DATA ENTRY'!$VSV:$VSZ,'DATA ENTRY'!$WBW:$WBY,'DATA ENTRY'!$WCD:$WCD,'DATA ENTRY'!$WCR:$WCV,'DATA ENTRY'!$WLS:$WLU,'DATA ENTRY'!$WLZ:$WLZ,'DATA ENTRY'!$WMN:$WMR,'DATA ENTRY'!$WVO:$WVQ,'DATA ENTRY'!$WVV:$WVV,'DATA ENTRY'!$WWJ:$WWN</definedName>
    <definedName name="Z_EA6B0EC3_BB73_4DF1_A5C6_38A113AF26EE_.wvu.Cols" localSheetId="11" hidden="1">Sheet3!$A:$AY</definedName>
    <definedName name="Z_EA6B0EC3_BB73_4DF1_A5C6_38A113AF26EE_.wvu.Cols" localSheetId="7" hidden="1">'વાર્ષિક પરિણામ પત્રક '!$A:$B,'વાર્ષિક પરિણામ પત્રક '!$BX:$XFD</definedName>
    <definedName name="Z_EA6B0EC3_BB73_4DF1_A5C6_38A113AF26EE_.wvu.Cols" localSheetId="4" hidden="1">'સત્રાંત પરિણામ પત્રક '!$A:$B</definedName>
    <definedName name="Z_EA6B0EC3_BB73_4DF1_A5C6_38A113AF26EE_.wvu.PrintArea" localSheetId="1" hidden="1">'DATA ENTRY'!$L$2:$V$72</definedName>
    <definedName name="Z_EA6B0EC3_BB73_4DF1_A5C6_38A113AF26EE_.wvu.PrintArea" localSheetId="8" hidden="1">'માર્કશીટ '!$A$2:$V$30</definedName>
    <definedName name="Z_EA6B0EC3_BB73_4DF1_A5C6_38A113AF26EE_.wvu.PrintArea" localSheetId="6" hidden="1">'વાર્ષિક ટાઇટલ પેઇઝ  '!$B$2:$W$33</definedName>
    <definedName name="Z_EA6B0EC3_BB73_4DF1_A5C6_38A113AF26EE_.wvu.PrintArea" localSheetId="7" hidden="1">'વાર્ષિક પરિણામ પત્રક '!$C$3:$BW$77</definedName>
    <definedName name="Z_EA6B0EC3_BB73_4DF1_A5C6_38A113AF26EE_.wvu.PrintArea" localSheetId="9" hidden="1">'વાર્ષિક વિષયવાર,જાતિવાર ગ્રેડ '!$A$2:$AX$38</definedName>
    <definedName name="Z_EA6B0EC3_BB73_4DF1_A5C6_38A113AF26EE_.wvu.PrintArea" localSheetId="3" hidden="1">'સત્રાંત ટાઇટલ પેઇઝ '!$A$2:$W$33</definedName>
    <definedName name="Z_EA6B0EC3_BB73_4DF1_A5C6_38A113AF26EE_.wvu.PrintArea" localSheetId="4" hidden="1">'સત્રાંત પરિણામ પત્રક '!$C$3:$AV$77</definedName>
    <definedName name="Z_EA6B0EC3_BB73_4DF1_A5C6_38A113AF26EE_.wvu.PrintArea" localSheetId="5" hidden="1">'સત્રાંત વિષયવાર,જાતિવાર ગ્રેડ '!$A$2:$AX$38</definedName>
    <definedName name="Z_EA6B0EC3_BB73_4DF1_A5C6_38A113AF26EE_.wvu.PrintTitles" localSheetId="7" hidden="1">'વાર્ષિક પરિણામ પત્રક '!$3:$7</definedName>
    <definedName name="Z_EA6B0EC3_BB73_4DF1_A5C6_38A113AF26EE_.wvu.PrintTitles" localSheetId="9" hidden="1">'વાર્ષિક વિષયવાર,જાતિવાર ગ્રેડ '!$A:$B</definedName>
    <definedName name="Z_EA6B0EC3_BB73_4DF1_A5C6_38A113AF26EE_.wvu.PrintTitles" localSheetId="4" hidden="1">'સત્રાંત પરિણામ પત્રક '!$3:$7</definedName>
    <definedName name="Z_EA6B0EC3_BB73_4DF1_A5C6_38A113AF26EE_.wvu.PrintTitles" localSheetId="5" hidden="1">'સત્રાંત વિષયવાર,જાતિવાર ગ્રેડ '!$A:$B</definedName>
    <definedName name="Z_EA6B0EC3_BB73_4DF1_A5C6_38A113AF26EE_.wvu.Rows" localSheetId="7" hidden="1">'વાર્ષિક પરિણામ પત્રક '!$80:$86</definedName>
    <definedName name="Z_EA6B0EC3_BB73_4DF1_A5C6_38A113AF26EE_.wvu.Rows" localSheetId="4" hidden="1">'સત્રાંત પરિણામ પત્રક '!$80:$86</definedName>
  </definedNames>
  <calcPr calcId="125725" iterateDelta="1E-4"/>
  <customWorkbookViews>
    <customWorkbookView name="school - Personal View" guid="{73C551D6-6894-4ED7-BC5C-4906C9A23FC5}" mergeInterval="0" personalView="1" maximized="1" xWindow="1" yWindow="1" windowWidth="1024" windowHeight="505" activeSheetId="7" showComments="commIndAndComment"/>
    <customWorkbookView name="SHREE - Personal View" guid="{EA6B0EC3-BB73-4DF1-A5C6-38A113AF26EE}" mergeInterval="0" personalView="1" maximized="1" xWindow="1" yWindow="1" windowWidth="1276" windowHeight="748" activeSheetId="1" showComments="commIndAndComment"/>
  </customWorkbookViews>
</workbook>
</file>

<file path=xl/calcChain.xml><?xml version="1.0" encoding="utf-8"?>
<calcChain xmlns="http://schemas.openxmlformats.org/spreadsheetml/2006/main">
  <c r="AF5" i="17"/>
  <c r="AD15" s="1"/>
  <c r="R3"/>
  <c r="D27"/>
  <c r="F26"/>
  <c r="E25"/>
  <c r="E24"/>
  <c r="G23"/>
  <c r="C23"/>
  <c r="C21"/>
  <c r="AQ19"/>
  <c r="Y23"/>
  <c r="AL23"/>
  <c r="C11"/>
  <c r="T11"/>
  <c r="C21" i="9"/>
  <c r="C21" i="14"/>
  <c r="N16" i="17"/>
  <c r="O14"/>
  <c r="AL5"/>
  <c r="Y5"/>
  <c r="AP22"/>
  <c r="AP21"/>
  <c r="AP19"/>
  <c r="AP17"/>
  <c r="AP15"/>
  <c r="AP14"/>
  <c r="AP12"/>
  <c r="AP10"/>
  <c r="AP9"/>
  <c r="AP5"/>
  <c r="D27" i="14"/>
  <c r="F26"/>
  <c r="E24"/>
  <c r="E25"/>
  <c r="V23"/>
  <c r="D28" i="9"/>
  <c r="E26"/>
  <c r="F27"/>
  <c r="E25"/>
  <c r="O22" i="16"/>
  <c r="D22"/>
  <c r="AS11" i="8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S59"/>
  <c r="AS60"/>
  <c r="AS61"/>
  <c r="AS62"/>
  <c r="AS63"/>
  <c r="AS64"/>
  <c r="AS65"/>
  <c r="AS66"/>
  <c r="AS67"/>
  <c r="AS68"/>
  <c r="AS69"/>
  <c r="AS70"/>
  <c r="AS71"/>
  <c r="AS72"/>
  <c r="AS73"/>
  <c r="AS74"/>
  <c r="AS75"/>
  <c r="AS76"/>
  <c r="AS77"/>
  <c r="M8" i="4"/>
  <c r="R3" i="16"/>
  <c r="G3"/>
  <c r="R4"/>
  <c r="M4"/>
  <c r="G4"/>
  <c r="B4"/>
  <c r="R2"/>
  <c r="S2"/>
  <c r="G2"/>
  <c r="H2"/>
  <c r="T7"/>
  <c r="H6"/>
  <c r="D6"/>
  <c r="C23" i="9"/>
  <c r="N21" i="17" l="1"/>
  <c r="O27"/>
  <c r="Q26"/>
  <c r="P25"/>
  <c r="P24"/>
  <c r="R23"/>
  <c r="N23"/>
  <c r="AC15"/>
  <c r="AD12"/>
  <c r="AC17"/>
  <c r="AD14"/>
  <c r="AC14"/>
  <c r="AD10"/>
  <c r="AC12"/>
  <c r="AD9"/>
  <c r="AD22"/>
  <c r="AC10"/>
  <c r="AD21"/>
  <c r="AC9"/>
  <c r="AC22"/>
  <c r="AD19"/>
  <c r="AC5"/>
  <c r="AC21"/>
  <c r="AF23"/>
  <c r="AD17"/>
  <c r="AC19"/>
  <c r="AQ14"/>
  <c r="AQ21"/>
  <c r="AQ10"/>
  <c r="AQ17"/>
  <c r="AQ9"/>
  <c r="AQ15"/>
  <c r="AQ22"/>
  <c r="AS23"/>
  <c r="AQ12"/>
  <c r="O6" i="16"/>
  <c r="S6"/>
  <c r="AS9" i="5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S59"/>
  <c r="AS60"/>
  <c r="AS61"/>
  <c r="AS62"/>
  <c r="AS63"/>
  <c r="AS64"/>
  <c r="AS65"/>
  <c r="AS66"/>
  <c r="AS67"/>
  <c r="AS68"/>
  <c r="AS69"/>
  <c r="AS70"/>
  <c r="AS71"/>
  <c r="AS72"/>
  <c r="AS73"/>
  <c r="AS74"/>
  <c r="AS75"/>
  <c r="AS76"/>
  <c r="AS77"/>
  <c r="AS8"/>
  <c r="BH9" i="8"/>
  <c r="BI9"/>
  <c r="BJ9"/>
  <c r="BH10"/>
  <c r="BI10"/>
  <c r="BJ10"/>
  <c r="BH11"/>
  <c r="BI11"/>
  <c r="BJ11"/>
  <c r="BH12"/>
  <c r="BI12"/>
  <c r="BJ12"/>
  <c r="BH13"/>
  <c r="BI13"/>
  <c r="BJ13"/>
  <c r="BH14"/>
  <c r="BI14"/>
  <c r="BJ14"/>
  <c r="BH15"/>
  <c r="BI15"/>
  <c r="BJ15"/>
  <c r="BH16"/>
  <c r="BI16"/>
  <c r="BJ16"/>
  <c r="BH17"/>
  <c r="BI17"/>
  <c r="BJ17"/>
  <c r="BH18"/>
  <c r="BI18"/>
  <c r="BJ18"/>
  <c r="BH19"/>
  <c r="BI19"/>
  <c r="BJ19"/>
  <c r="BH20"/>
  <c r="BI20"/>
  <c r="BJ20"/>
  <c r="BH21"/>
  <c r="BI21"/>
  <c r="BJ21"/>
  <c r="BH22"/>
  <c r="BI22"/>
  <c r="BJ22"/>
  <c r="BH23"/>
  <c r="BI23"/>
  <c r="BJ23"/>
  <c r="BH24"/>
  <c r="BI24"/>
  <c r="BJ24"/>
  <c r="BH25"/>
  <c r="BI25"/>
  <c r="BJ25"/>
  <c r="BH26"/>
  <c r="BI26"/>
  <c r="BJ26"/>
  <c r="BH27"/>
  <c r="BI27"/>
  <c r="BJ27"/>
  <c r="BH28"/>
  <c r="BI28"/>
  <c r="BJ28"/>
  <c r="BH29"/>
  <c r="BI29"/>
  <c r="BJ29"/>
  <c r="BH30"/>
  <c r="BI30"/>
  <c r="BJ30"/>
  <c r="BH31"/>
  <c r="BI31"/>
  <c r="BJ31"/>
  <c r="BH32"/>
  <c r="BI32"/>
  <c r="BJ32"/>
  <c r="BH33"/>
  <c r="BI33"/>
  <c r="BJ33"/>
  <c r="BH34"/>
  <c r="BI34"/>
  <c r="BJ34"/>
  <c r="BH35"/>
  <c r="BI35"/>
  <c r="BJ35"/>
  <c r="BH36"/>
  <c r="BI36"/>
  <c r="BJ36"/>
  <c r="BH37"/>
  <c r="BI37"/>
  <c r="BJ37"/>
  <c r="BH38"/>
  <c r="BI38"/>
  <c r="BJ38"/>
  <c r="BH39"/>
  <c r="BI39"/>
  <c r="BJ39"/>
  <c r="BH40"/>
  <c r="BI40"/>
  <c r="BJ40"/>
  <c r="BH41"/>
  <c r="BI41"/>
  <c r="BJ41"/>
  <c r="BH42"/>
  <c r="BI42"/>
  <c r="BJ42"/>
  <c r="BH43"/>
  <c r="BI43"/>
  <c r="BJ43"/>
  <c r="BH44"/>
  <c r="BI44"/>
  <c r="BJ44"/>
  <c r="BH45"/>
  <c r="BI45"/>
  <c r="BJ45"/>
  <c r="BH46"/>
  <c r="BI46"/>
  <c r="BJ46"/>
  <c r="BH47"/>
  <c r="BI47"/>
  <c r="BJ47"/>
  <c r="BH48"/>
  <c r="BI48"/>
  <c r="BJ48"/>
  <c r="BH49"/>
  <c r="BI49"/>
  <c r="BJ49"/>
  <c r="BH50"/>
  <c r="BI50"/>
  <c r="BJ50"/>
  <c r="BH51"/>
  <c r="BI51"/>
  <c r="BJ51"/>
  <c r="BH52"/>
  <c r="BI52"/>
  <c r="BJ52"/>
  <c r="BH53"/>
  <c r="BI53"/>
  <c r="BJ53"/>
  <c r="BH54"/>
  <c r="BI54"/>
  <c r="BJ54"/>
  <c r="BH55"/>
  <c r="BI55"/>
  <c r="BJ55"/>
  <c r="BH56"/>
  <c r="BI56"/>
  <c r="BJ56"/>
  <c r="BH57"/>
  <c r="BI57"/>
  <c r="BJ57"/>
  <c r="BH58"/>
  <c r="BI58"/>
  <c r="BJ58"/>
  <c r="BH59"/>
  <c r="BI59"/>
  <c r="BJ59"/>
  <c r="BH60"/>
  <c r="BI60"/>
  <c r="BJ60"/>
  <c r="BH61"/>
  <c r="BI61"/>
  <c r="BJ61"/>
  <c r="BH62"/>
  <c r="BI62"/>
  <c r="BJ62"/>
  <c r="BH63"/>
  <c r="BI63"/>
  <c r="BJ63"/>
  <c r="BH64"/>
  <c r="BI64"/>
  <c r="BJ64"/>
  <c r="BH65"/>
  <c r="BI65"/>
  <c r="BJ65"/>
  <c r="BH66"/>
  <c r="BI66"/>
  <c r="BJ66"/>
  <c r="BH67"/>
  <c r="BI67"/>
  <c r="BJ67"/>
  <c r="BH68"/>
  <c r="BI68"/>
  <c r="BJ68"/>
  <c r="BH69"/>
  <c r="BI69"/>
  <c r="BJ69"/>
  <c r="BH70"/>
  <c r="BI70"/>
  <c r="BJ70"/>
  <c r="BH71"/>
  <c r="BI71"/>
  <c r="BJ71"/>
  <c r="BH72"/>
  <c r="BI72"/>
  <c r="BJ72"/>
  <c r="BH73"/>
  <c r="BI73"/>
  <c r="BJ73"/>
  <c r="BH74"/>
  <c r="BI74"/>
  <c r="BJ74"/>
  <c r="BH75"/>
  <c r="BI75"/>
  <c r="BJ75"/>
  <c r="BH76"/>
  <c r="BI76"/>
  <c r="BJ76"/>
  <c r="BH77"/>
  <c r="BI77"/>
  <c r="BJ77"/>
  <c r="BI8"/>
  <c r="BJ8"/>
  <c r="BH8"/>
  <c r="AZ9"/>
  <c r="BA9"/>
  <c r="BB9"/>
  <c r="AZ10"/>
  <c r="BA10"/>
  <c r="BB10"/>
  <c r="AZ11"/>
  <c r="BA11"/>
  <c r="BB11"/>
  <c r="AZ12"/>
  <c r="BA12"/>
  <c r="BB12"/>
  <c r="AZ13"/>
  <c r="BA13"/>
  <c r="BB13"/>
  <c r="AZ14"/>
  <c r="BA14"/>
  <c r="BB14"/>
  <c r="AZ15"/>
  <c r="BA15"/>
  <c r="BB15"/>
  <c r="AZ16"/>
  <c r="BA16"/>
  <c r="BB16"/>
  <c r="AZ17"/>
  <c r="BA17"/>
  <c r="BB17"/>
  <c r="AZ18"/>
  <c r="BA18"/>
  <c r="BB18"/>
  <c r="AZ19"/>
  <c r="BA19"/>
  <c r="BB19"/>
  <c r="AZ20"/>
  <c r="BA20"/>
  <c r="BB20"/>
  <c r="AZ21"/>
  <c r="BA21"/>
  <c r="BB21"/>
  <c r="AZ22"/>
  <c r="BA22"/>
  <c r="BB22"/>
  <c r="AZ23"/>
  <c r="BA23"/>
  <c r="BB23"/>
  <c r="AZ24"/>
  <c r="BA24"/>
  <c r="BB24"/>
  <c r="AZ25"/>
  <c r="BA25"/>
  <c r="BB25"/>
  <c r="AZ26"/>
  <c r="BA26"/>
  <c r="BB26"/>
  <c r="AZ27"/>
  <c r="BA27"/>
  <c r="BB27"/>
  <c r="AZ28"/>
  <c r="BA28"/>
  <c r="BB28"/>
  <c r="AZ29"/>
  <c r="BA29"/>
  <c r="BB29"/>
  <c r="AZ30"/>
  <c r="BA30"/>
  <c r="BB30"/>
  <c r="AZ31"/>
  <c r="BA31"/>
  <c r="BB31"/>
  <c r="AZ32"/>
  <c r="BA32"/>
  <c r="BB32"/>
  <c r="AZ33"/>
  <c r="BA33"/>
  <c r="BB33"/>
  <c r="AZ34"/>
  <c r="BA34"/>
  <c r="BB34"/>
  <c r="AZ35"/>
  <c r="BA35"/>
  <c r="BB35"/>
  <c r="AZ36"/>
  <c r="BA36"/>
  <c r="BB36"/>
  <c r="AZ37"/>
  <c r="BA37"/>
  <c r="BB37"/>
  <c r="AZ38"/>
  <c r="BA38"/>
  <c r="BB38"/>
  <c r="AZ39"/>
  <c r="BA39"/>
  <c r="BB39"/>
  <c r="AZ40"/>
  <c r="BA40"/>
  <c r="BB40"/>
  <c r="AZ41"/>
  <c r="BA41"/>
  <c r="BB41"/>
  <c r="AZ42"/>
  <c r="BA42"/>
  <c r="BB42"/>
  <c r="AZ43"/>
  <c r="BA43"/>
  <c r="BB43"/>
  <c r="AZ44"/>
  <c r="BA44"/>
  <c r="BB44"/>
  <c r="AZ45"/>
  <c r="BA45"/>
  <c r="BB45"/>
  <c r="AZ46"/>
  <c r="BA46"/>
  <c r="BB46"/>
  <c r="AZ47"/>
  <c r="BA47"/>
  <c r="BB47"/>
  <c r="AZ48"/>
  <c r="BA48"/>
  <c r="BB48"/>
  <c r="AZ49"/>
  <c r="BA49"/>
  <c r="BB49"/>
  <c r="AZ50"/>
  <c r="BA50"/>
  <c r="BB50"/>
  <c r="AZ51"/>
  <c r="BA51"/>
  <c r="BB51"/>
  <c r="AZ52"/>
  <c r="BA52"/>
  <c r="BB52"/>
  <c r="AZ53"/>
  <c r="BA53"/>
  <c r="BB53"/>
  <c r="AZ54"/>
  <c r="BA54"/>
  <c r="BB54"/>
  <c r="AZ55"/>
  <c r="BA55"/>
  <c r="BB55"/>
  <c r="AZ56"/>
  <c r="BA56"/>
  <c r="BB56"/>
  <c r="AZ57"/>
  <c r="BA57"/>
  <c r="BB57"/>
  <c r="AZ58"/>
  <c r="BA58"/>
  <c r="BB58"/>
  <c r="AZ59"/>
  <c r="BA59"/>
  <c r="BB59"/>
  <c r="AZ60"/>
  <c r="BA60"/>
  <c r="BB60"/>
  <c r="AZ61"/>
  <c r="BA61"/>
  <c r="BB61"/>
  <c r="AZ62"/>
  <c r="BA62"/>
  <c r="BB62"/>
  <c r="AZ63"/>
  <c r="BA63"/>
  <c r="BB63"/>
  <c r="AZ64"/>
  <c r="BA64"/>
  <c r="BB64"/>
  <c r="AZ65"/>
  <c r="BA65"/>
  <c r="BB65"/>
  <c r="AZ66"/>
  <c r="BA66"/>
  <c r="BB66"/>
  <c r="AZ67"/>
  <c r="BA67"/>
  <c r="BB67"/>
  <c r="AZ68"/>
  <c r="BA68"/>
  <c r="BB68"/>
  <c r="AZ69"/>
  <c r="BA69"/>
  <c r="BB69"/>
  <c r="AZ70"/>
  <c r="BA70"/>
  <c r="BB70"/>
  <c r="AZ71"/>
  <c r="BA71"/>
  <c r="BB71"/>
  <c r="AZ72"/>
  <c r="BA72"/>
  <c r="BB72"/>
  <c r="AZ73"/>
  <c r="BA73"/>
  <c r="BB73"/>
  <c r="AZ74"/>
  <c r="BA74"/>
  <c r="BB74"/>
  <c r="AZ75"/>
  <c r="BA75"/>
  <c r="BB75"/>
  <c r="AZ76"/>
  <c r="BA76"/>
  <c r="BB76"/>
  <c r="AZ77"/>
  <c r="BA77"/>
  <c r="BB77"/>
  <c r="BA8"/>
  <c r="BB8"/>
  <c r="AZ8"/>
  <c r="AR9"/>
  <c r="AS9"/>
  <c r="AT9"/>
  <c r="AR10"/>
  <c r="AS10"/>
  <c r="AT10"/>
  <c r="AR11"/>
  <c r="AT11"/>
  <c r="AR12"/>
  <c r="AT12"/>
  <c r="AR13"/>
  <c r="AT13"/>
  <c r="AR14"/>
  <c r="AT14"/>
  <c r="AR15"/>
  <c r="AT15"/>
  <c r="AR16"/>
  <c r="AT16"/>
  <c r="AR17"/>
  <c r="AT17"/>
  <c r="AR18"/>
  <c r="AT18"/>
  <c r="AR19"/>
  <c r="AT19"/>
  <c r="AR20"/>
  <c r="AT20"/>
  <c r="AR21"/>
  <c r="AT21"/>
  <c r="AR22"/>
  <c r="AT22"/>
  <c r="AR23"/>
  <c r="AT23"/>
  <c r="AR24"/>
  <c r="AT24"/>
  <c r="AR25"/>
  <c r="AT25"/>
  <c r="AR26"/>
  <c r="AT26"/>
  <c r="AR27"/>
  <c r="AT27"/>
  <c r="AR28"/>
  <c r="AT28"/>
  <c r="AR29"/>
  <c r="AT29"/>
  <c r="AR30"/>
  <c r="AT30"/>
  <c r="AR31"/>
  <c r="AT31"/>
  <c r="AR32"/>
  <c r="AT32"/>
  <c r="AR33"/>
  <c r="AT33"/>
  <c r="AR34"/>
  <c r="AT34"/>
  <c r="AR35"/>
  <c r="AT35"/>
  <c r="AR36"/>
  <c r="AT36"/>
  <c r="AR37"/>
  <c r="AT37"/>
  <c r="AR38"/>
  <c r="AT38"/>
  <c r="AR39"/>
  <c r="AT39"/>
  <c r="AR40"/>
  <c r="AT40"/>
  <c r="AR41"/>
  <c r="AT41"/>
  <c r="AR42"/>
  <c r="AT42"/>
  <c r="AR43"/>
  <c r="AT43"/>
  <c r="AR44"/>
  <c r="AT44"/>
  <c r="AR45"/>
  <c r="AT45"/>
  <c r="AR46"/>
  <c r="AT46"/>
  <c r="AR47"/>
  <c r="AT47"/>
  <c r="AR48"/>
  <c r="AT48"/>
  <c r="AR49"/>
  <c r="AT49"/>
  <c r="AR50"/>
  <c r="AT50"/>
  <c r="AR51"/>
  <c r="AT51"/>
  <c r="AR52"/>
  <c r="AT52"/>
  <c r="AR53"/>
  <c r="AT53"/>
  <c r="AR54"/>
  <c r="AT54"/>
  <c r="AR55"/>
  <c r="AT55"/>
  <c r="AR56"/>
  <c r="AT56"/>
  <c r="AR57"/>
  <c r="AT57"/>
  <c r="AR58"/>
  <c r="AT58"/>
  <c r="AR59"/>
  <c r="AT59"/>
  <c r="AR60"/>
  <c r="AT60"/>
  <c r="AR61"/>
  <c r="AT61"/>
  <c r="AR62"/>
  <c r="AT62"/>
  <c r="AR63"/>
  <c r="AT63"/>
  <c r="AR64"/>
  <c r="AT64"/>
  <c r="AR65"/>
  <c r="AT65"/>
  <c r="AR66"/>
  <c r="AT66"/>
  <c r="AR67"/>
  <c r="AT67"/>
  <c r="AR68"/>
  <c r="AT68"/>
  <c r="AR69"/>
  <c r="AT69"/>
  <c r="AR70"/>
  <c r="AT70"/>
  <c r="AR71"/>
  <c r="AT71"/>
  <c r="AR72"/>
  <c r="AT72"/>
  <c r="AR73"/>
  <c r="AT73"/>
  <c r="AR74"/>
  <c r="AT74"/>
  <c r="AR75"/>
  <c r="AT75"/>
  <c r="AR76"/>
  <c r="AT76"/>
  <c r="AR77"/>
  <c r="AT77"/>
  <c r="AS8"/>
  <c r="AT8"/>
  <c r="AR8"/>
  <c r="AI9"/>
  <c r="AJ9"/>
  <c r="AK9"/>
  <c r="AI10"/>
  <c r="AJ10"/>
  <c r="AK10"/>
  <c r="AI11"/>
  <c r="AJ11"/>
  <c r="AK11"/>
  <c r="AI12"/>
  <c r="AJ12"/>
  <c r="AK12"/>
  <c r="AI13"/>
  <c r="AJ13"/>
  <c r="AK13"/>
  <c r="AI14"/>
  <c r="AJ14"/>
  <c r="AK14"/>
  <c r="AI15"/>
  <c r="AJ15"/>
  <c r="AK15"/>
  <c r="AI16"/>
  <c r="AJ16"/>
  <c r="AK16"/>
  <c r="AI17"/>
  <c r="AJ17"/>
  <c r="AK17"/>
  <c r="AI18"/>
  <c r="AJ18"/>
  <c r="AK18"/>
  <c r="AI19"/>
  <c r="AJ19"/>
  <c r="AK19"/>
  <c r="AI20"/>
  <c r="AJ20"/>
  <c r="AK20"/>
  <c r="AI21"/>
  <c r="AJ21"/>
  <c r="AK21"/>
  <c r="AI22"/>
  <c r="AJ22"/>
  <c r="AK22"/>
  <c r="AI23"/>
  <c r="AJ23"/>
  <c r="AK23"/>
  <c r="AI24"/>
  <c r="AJ24"/>
  <c r="AK24"/>
  <c r="AI25"/>
  <c r="AJ25"/>
  <c r="AK25"/>
  <c r="AI26"/>
  <c r="AJ26"/>
  <c r="AK26"/>
  <c r="AI27"/>
  <c r="AJ27"/>
  <c r="AK27"/>
  <c r="AI28"/>
  <c r="AJ28"/>
  <c r="AK28"/>
  <c r="AI29"/>
  <c r="AJ29"/>
  <c r="AK29"/>
  <c r="AI30"/>
  <c r="AJ30"/>
  <c r="AK30"/>
  <c r="AI31"/>
  <c r="AJ31"/>
  <c r="AK31"/>
  <c r="AI32"/>
  <c r="AJ32"/>
  <c r="AK32"/>
  <c r="AI33"/>
  <c r="AJ33"/>
  <c r="AK33"/>
  <c r="AI34"/>
  <c r="AJ34"/>
  <c r="AK34"/>
  <c r="AI35"/>
  <c r="AJ35"/>
  <c r="AK35"/>
  <c r="AI36"/>
  <c r="AJ36"/>
  <c r="AK36"/>
  <c r="AI37"/>
  <c r="AJ37"/>
  <c r="AK37"/>
  <c r="AI38"/>
  <c r="AJ38"/>
  <c r="AK38"/>
  <c r="AI39"/>
  <c r="AJ39"/>
  <c r="AK39"/>
  <c r="AI40"/>
  <c r="AJ40"/>
  <c r="AK40"/>
  <c r="AI41"/>
  <c r="AJ41"/>
  <c r="AK41"/>
  <c r="AI42"/>
  <c r="AJ42"/>
  <c r="AK42"/>
  <c r="AI43"/>
  <c r="AJ43"/>
  <c r="AK43"/>
  <c r="AI44"/>
  <c r="AJ44"/>
  <c r="AK44"/>
  <c r="AI45"/>
  <c r="AJ45"/>
  <c r="AK45"/>
  <c r="AI46"/>
  <c r="AJ46"/>
  <c r="AK46"/>
  <c r="AI47"/>
  <c r="AJ47"/>
  <c r="AK47"/>
  <c r="AI48"/>
  <c r="AJ48"/>
  <c r="AK48"/>
  <c r="AI49"/>
  <c r="AJ49"/>
  <c r="AK49"/>
  <c r="AI50"/>
  <c r="AJ50"/>
  <c r="AK50"/>
  <c r="AI51"/>
  <c r="AJ51"/>
  <c r="AK51"/>
  <c r="AI52"/>
  <c r="AJ52"/>
  <c r="AK52"/>
  <c r="AI53"/>
  <c r="AJ53"/>
  <c r="AK53"/>
  <c r="AI54"/>
  <c r="AJ54"/>
  <c r="AK54"/>
  <c r="AI55"/>
  <c r="AJ55"/>
  <c r="AK55"/>
  <c r="AI56"/>
  <c r="AJ56"/>
  <c r="AK56"/>
  <c r="AI57"/>
  <c r="AJ57"/>
  <c r="AK57"/>
  <c r="AI58"/>
  <c r="AJ58"/>
  <c r="AK58"/>
  <c r="AI59"/>
  <c r="AJ59"/>
  <c r="AK59"/>
  <c r="AI60"/>
  <c r="AJ60"/>
  <c r="AK60"/>
  <c r="AI61"/>
  <c r="AJ61"/>
  <c r="AK61"/>
  <c r="AI62"/>
  <c r="AJ62"/>
  <c r="AK62"/>
  <c r="AI63"/>
  <c r="AJ63"/>
  <c r="AK63"/>
  <c r="AI64"/>
  <c r="AJ64"/>
  <c r="AK64"/>
  <c r="AI65"/>
  <c r="AJ65"/>
  <c r="AK65"/>
  <c r="AI66"/>
  <c r="AJ66"/>
  <c r="AK66"/>
  <c r="AI67"/>
  <c r="AJ67"/>
  <c r="AK67"/>
  <c r="AI68"/>
  <c r="AJ68"/>
  <c r="AK68"/>
  <c r="AI69"/>
  <c r="AJ69"/>
  <c r="AK69"/>
  <c r="AI70"/>
  <c r="AJ70"/>
  <c r="AK70"/>
  <c r="AI71"/>
  <c r="AJ71"/>
  <c r="AK71"/>
  <c r="AI72"/>
  <c r="AJ72"/>
  <c r="AK72"/>
  <c r="AI73"/>
  <c r="AJ73"/>
  <c r="AK73"/>
  <c r="AI74"/>
  <c r="AJ74"/>
  <c r="AK74"/>
  <c r="AI75"/>
  <c r="AJ75"/>
  <c r="AK75"/>
  <c r="AI76"/>
  <c r="AJ76"/>
  <c r="AK76"/>
  <c r="AI77"/>
  <c r="AJ77"/>
  <c r="AK77"/>
  <c r="AJ8"/>
  <c r="AK8"/>
  <c r="AI8"/>
  <c r="AA9"/>
  <c r="AB9"/>
  <c r="AC9"/>
  <c r="AA10"/>
  <c r="AB10"/>
  <c r="AC10"/>
  <c r="AA11"/>
  <c r="AB11"/>
  <c r="AC11"/>
  <c r="AA12"/>
  <c r="AB12"/>
  <c r="AC12"/>
  <c r="AA13"/>
  <c r="AB13"/>
  <c r="AC13"/>
  <c r="AA14"/>
  <c r="AB14"/>
  <c r="AC14"/>
  <c r="AA15"/>
  <c r="AB15"/>
  <c r="AC15"/>
  <c r="AA16"/>
  <c r="AB16"/>
  <c r="AC16"/>
  <c r="AA17"/>
  <c r="AB17"/>
  <c r="AC17"/>
  <c r="AA18"/>
  <c r="AB18"/>
  <c r="AC18"/>
  <c r="AA19"/>
  <c r="AB19"/>
  <c r="AC19"/>
  <c r="AA20"/>
  <c r="AB20"/>
  <c r="AC20"/>
  <c r="AA21"/>
  <c r="AB21"/>
  <c r="AC21"/>
  <c r="AA22"/>
  <c r="AB22"/>
  <c r="AC22"/>
  <c r="AA23"/>
  <c r="AB23"/>
  <c r="AC23"/>
  <c r="AA24"/>
  <c r="AB24"/>
  <c r="AC24"/>
  <c r="AA25"/>
  <c r="AB25"/>
  <c r="AC25"/>
  <c r="AA26"/>
  <c r="AB26"/>
  <c r="AC26"/>
  <c r="AA27"/>
  <c r="AB27"/>
  <c r="AC27"/>
  <c r="AA28"/>
  <c r="AB28"/>
  <c r="AC28"/>
  <c r="AA29"/>
  <c r="AB29"/>
  <c r="AC29"/>
  <c r="AA30"/>
  <c r="AB30"/>
  <c r="AC30"/>
  <c r="AA31"/>
  <c r="AB31"/>
  <c r="AC31"/>
  <c r="AA32"/>
  <c r="AB32"/>
  <c r="AC32"/>
  <c r="AA33"/>
  <c r="AB33"/>
  <c r="AC33"/>
  <c r="AA34"/>
  <c r="AB34"/>
  <c r="AC34"/>
  <c r="AA35"/>
  <c r="AB35"/>
  <c r="AC35"/>
  <c r="AA36"/>
  <c r="AB36"/>
  <c r="AC36"/>
  <c r="AA37"/>
  <c r="AB37"/>
  <c r="AC37"/>
  <c r="AA38"/>
  <c r="AB38"/>
  <c r="AC38"/>
  <c r="AA39"/>
  <c r="AB39"/>
  <c r="AC39"/>
  <c r="AA40"/>
  <c r="AB40"/>
  <c r="AC40"/>
  <c r="AA41"/>
  <c r="AB41"/>
  <c r="AC41"/>
  <c r="AA42"/>
  <c r="AB42"/>
  <c r="AC42"/>
  <c r="AA43"/>
  <c r="AB43"/>
  <c r="AC43"/>
  <c r="AA44"/>
  <c r="AB44"/>
  <c r="AC44"/>
  <c r="AA45"/>
  <c r="AB45"/>
  <c r="AC45"/>
  <c r="AA46"/>
  <c r="AB46"/>
  <c r="AC46"/>
  <c r="AA47"/>
  <c r="AB47"/>
  <c r="AC47"/>
  <c r="AA48"/>
  <c r="AB48"/>
  <c r="AC48"/>
  <c r="AA49"/>
  <c r="AB49"/>
  <c r="AC49"/>
  <c r="AA50"/>
  <c r="AB50"/>
  <c r="AC50"/>
  <c r="AA51"/>
  <c r="AB51"/>
  <c r="AC51"/>
  <c r="AA52"/>
  <c r="AB52"/>
  <c r="AC52"/>
  <c r="AA53"/>
  <c r="AB53"/>
  <c r="AC53"/>
  <c r="AA54"/>
  <c r="AB54"/>
  <c r="AC54"/>
  <c r="AA55"/>
  <c r="AB55"/>
  <c r="AC55"/>
  <c r="AA56"/>
  <c r="AB56"/>
  <c r="AC56"/>
  <c r="AA57"/>
  <c r="AB57"/>
  <c r="AC57"/>
  <c r="AA58"/>
  <c r="AB58"/>
  <c r="AC58"/>
  <c r="AA59"/>
  <c r="AB59"/>
  <c r="AC59"/>
  <c r="AA60"/>
  <c r="AB60"/>
  <c r="AC60"/>
  <c r="AA61"/>
  <c r="AB61"/>
  <c r="AC61"/>
  <c r="AA62"/>
  <c r="AB62"/>
  <c r="AC62"/>
  <c r="AA63"/>
  <c r="AB63"/>
  <c r="AC63"/>
  <c r="AA64"/>
  <c r="AB64"/>
  <c r="AC64"/>
  <c r="AA65"/>
  <c r="AB65"/>
  <c r="AC65"/>
  <c r="AA66"/>
  <c r="AB66"/>
  <c r="AC66"/>
  <c r="AA67"/>
  <c r="AB67"/>
  <c r="AC67"/>
  <c r="AA68"/>
  <c r="AB68"/>
  <c r="AC68"/>
  <c r="AA69"/>
  <c r="AB69"/>
  <c r="AC69"/>
  <c r="AA70"/>
  <c r="AB70"/>
  <c r="AC70"/>
  <c r="AA71"/>
  <c r="AB71"/>
  <c r="AC71"/>
  <c r="AA72"/>
  <c r="AB72"/>
  <c r="AC72"/>
  <c r="AA73"/>
  <c r="AB73"/>
  <c r="AC73"/>
  <c r="AA74"/>
  <c r="AB74"/>
  <c r="AC74"/>
  <c r="AA75"/>
  <c r="AB75"/>
  <c r="AC75"/>
  <c r="AA76"/>
  <c r="AB76"/>
  <c r="AC76"/>
  <c r="AA77"/>
  <c r="AB77"/>
  <c r="AC77"/>
  <c r="AB8"/>
  <c r="AC8"/>
  <c r="AA8"/>
  <c r="S9"/>
  <c r="T9"/>
  <c r="U9"/>
  <c r="S10"/>
  <c r="T10"/>
  <c r="U10"/>
  <c r="S11"/>
  <c r="T11"/>
  <c r="U11"/>
  <c r="S12"/>
  <c r="T12"/>
  <c r="U12"/>
  <c r="S13"/>
  <c r="T13"/>
  <c r="U13"/>
  <c r="S14"/>
  <c r="T14"/>
  <c r="U14"/>
  <c r="S15"/>
  <c r="T15"/>
  <c r="U15"/>
  <c r="S16"/>
  <c r="T16"/>
  <c r="U16"/>
  <c r="S17"/>
  <c r="T17"/>
  <c r="U17"/>
  <c r="S18"/>
  <c r="T18"/>
  <c r="U18"/>
  <c r="S19"/>
  <c r="T19"/>
  <c r="U19"/>
  <c r="S20"/>
  <c r="T20"/>
  <c r="U20"/>
  <c r="S21"/>
  <c r="T21"/>
  <c r="U21"/>
  <c r="S22"/>
  <c r="T22"/>
  <c r="U22"/>
  <c r="S23"/>
  <c r="T23"/>
  <c r="U23"/>
  <c r="S24"/>
  <c r="T24"/>
  <c r="U24"/>
  <c r="S25"/>
  <c r="T25"/>
  <c r="U25"/>
  <c r="S26"/>
  <c r="T26"/>
  <c r="U26"/>
  <c r="S27"/>
  <c r="T27"/>
  <c r="U27"/>
  <c r="S28"/>
  <c r="T28"/>
  <c r="U28"/>
  <c r="S29"/>
  <c r="T29"/>
  <c r="U29"/>
  <c r="S30"/>
  <c r="T30"/>
  <c r="U30"/>
  <c r="S31"/>
  <c r="T31"/>
  <c r="U31"/>
  <c r="S32"/>
  <c r="T32"/>
  <c r="U32"/>
  <c r="S33"/>
  <c r="T33"/>
  <c r="U33"/>
  <c r="S34"/>
  <c r="T34"/>
  <c r="U34"/>
  <c r="S35"/>
  <c r="T35"/>
  <c r="U35"/>
  <c r="S36"/>
  <c r="T36"/>
  <c r="U36"/>
  <c r="S37"/>
  <c r="T37"/>
  <c r="U37"/>
  <c r="S38"/>
  <c r="T38"/>
  <c r="U38"/>
  <c r="S39"/>
  <c r="T39"/>
  <c r="U39"/>
  <c r="S40"/>
  <c r="T40"/>
  <c r="U40"/>
  <c r="S41"/>
  <c r="T41"/>
  <c r="U41"/>
  <c r="S42"/>
  <c r="T42"/>
  <c r="U42"/>
  <c r="S43"/>
  <c r="T43"/>
  <c r="U43"/>
  <c r="S44"/>
  <c r="T44"/>
  <c r="U44"/>
  <c r="S45"/>
  <c r="T45"/>
  <c r="U45"/>
  <c r="S46"/>
  <c r="T46"/>
  <c r="U46"/>
  <c r="S47"/>
  <c r="T47"/>
  <c r="U47"/>
  <c r="S48"/>
  <c r="T48"/>
  <c r="U48"/>
  <c r="S49"/>
  <c r="T49"/>
  <c r="U49"/>
  <c r="S50"/>
  <c r="T50"/>
  <c r="U50"/>
  <c r="S51"/>
  <c r="T51"/>
  <c r="U51"/>
  <c r="S52"/>
  <c r="T52"/>
  <c r="U52"/>
  <c r="S53"/>
  <c r="T53"/>
  <c r="U53"/>
  <c r="S54"/>
  <c r="T54"/>
  <c r="U54"/>
  <c r="S55"/>
  <c r="T55"/>
  <c r="U55"/>
  <c r="S56"/>
  <c r="T56"/>
  <c r="U56"/>
  <c r="S57"/>
  <c r="T57"/>
  <c r="U57"/>
  <c r="S58"/>
  <c r="T58"/>
  <c r="U58"/>
  <c r="S59"/>
  <c r="T59"/>
  <c r="U59"/>
  <c r="S60"/>
  <c r="T60"/>
  <c r="U60"/>
  <c r="S61"/>
  <c r="T61"/>
  <c r="U61"/>
  <c r="S62"/>
  <c r="T62"/>
  <c r="U62"/>
  <c r="S63"/>
  <c r="T63"/>
  <c r="U63"/>
  <c r="S64"/>
  <c r="T64"/>
  <c r="U64"/>
  <c r="S65"/>
  <c r="T65"/>
  <c r="U65"/>
  <c r="S66"/>
  <c r="T66"/>
  <c r="U66"/>
  <c r="S67"/>
  <c r="T67"/>
  <c r="U67"/>
  <c r="S68"/>
  <c r="T68"/>
  <c r="U68"/>
  <c r="S69"/>
  <c r="T69"/>
  <c r="U69"/>
  <c r="S70"/>
  <c r="T70"/>
  <c r="U70"/>
  <c r="S71"/>
  <c r="T71"/>
  <c r="U71"/>
  <c r="S72"/>
  <c r="T72"/>
  <c r="U72"/>
  <c r="S73"/>
  <c r="T73"/>
  <c r="U73"/>
  <c r="S74"/>
  <c r="T74"/>
  <c r="U74"/>
  <c r="S75"/>
  <c r="T75"/>
  <c r="U75"/>
  <c r="S76"/>
  <c r="T76"/>
  <c r="U76"/>
  <c r="S77"/>
  <c r="T77"/>
  <c r="U77"/>
  <c r="H9"/>
  <c r="I9"/>
  <c r="J9"/>
  <c r="H10"/>
  <c r="I10"/>
  <c r="J10"/>
  <c r="H11"/>
  <c r="I11"/>
  <c r="J11"/>
  <c r="H12"/>
  <c r="I12"/>
  <c r="J12"/>
  <c r="H13"/>
  <c r="I13"/>
  <c r="J13"/>
  <c r="H14"/>
  <c r="I14"/>
  <c r="J14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H21"/>
  <c r="I21"/>
  <c r="J21"/>
  <c r="H22"/>
  <c r="I22"/>
  <c r="J22"/>
  <c r="H23"/>
  <c r="I23"/>
  <c r="J23"/>
  <c r="H24"/>
  <c r="I24"/>
  <c r="J24"/>
  <c r="H25"/>
  <c r="I25"/>
  <c r="J25"/>
  <c r="H26"/>
  <c r="I26"/>
  <c r="J26"/>
  <c r="H27"/>
  <c r="I27"/>
  <c r="J27"/>
  <c r="H28"/>
  <c r="I28"/>
  <c r="J28"/>
  <c r="H29"/>
  <c r="I29"/>
  <c r="J29"/>
  <c r="H30"/>
  <c r="I30"/>
  <c r="J30"/>
  <c r="H31"/>
  <c r="I31"/>
  <c r="J31"/>
  <c r="H32"/>
  <c r="I32"/>
  <c r="J32"/>
  <c r="H33"/>
  <c r="I33"/>
  <c r="J33"/>
  <c r="H34"/>
  <c r="I34"/>
  <c r="J34"/>
  <c r="H35"/>
  <c r="I35"/>
  <c r="J35"/>
  <c r="H36"/>
  <c r="I36"/>
  <c r="J36"/>
  <c r="H37"/>
  <c r="I37"/>
  <c r="J37"/>
  <c r="H38"/>
  <c r="I38"/>
  <c r="J38"/>
  <c r="H39"/>
  <c r="I39"/>
  <c r="J39"/>
  <c r="H40"/>
  <c r="I40"/>
  <c r="J40"/>
  <c r="H41"/>
  <c r="I41"/>
  <c r="J41"/>
  <c r="H42"/>
  <c r="I42"/>
  <c r="J42"/>
  <c r="H43"/>
  <c r="I43"/>
  <c r="J43"/>
  <c r="H44"/>
  <c r="I44"/>
  <c r="J44"/>
  <c r="H45"/>
  <c r="I45"/>
  <c r="J45"/>
  <c r="H46"/>
  <c r="I46"/>
  <c r="J46"/>
  <c r="H47"/>
  <c r="I47"/>
  <c r="J47"/>
  <c r="H48"/>
  <c r="I48"/>
  <c r="J48"/>
  <c r="H49"/>
  <c r="I49"/>
  <c r="J49"/>
  <c r="H50"/>
  <c r="I50"/>
  <c r="J50"/>
  <c r="H51"/>
  <c r="I51"/>
  <c r="J51"/>
  <c r="H52"/>
  <c r="I52"/>
  <c r="J52"/>
  <c r="H53"/>
  <c r="I53"/>
  <c r="J53"/>
  <c r="H54"/>
  <c r="I54"/>
  <c r="J54"/>
  <c r="H55"/>
  <c r="I55"/>
  <c r="J55"/>
  <c r="H56"/>
  <c r="I56"/>
  <c r="J56"/>
  <c r="H57"/>
  <c r="I57"/>
  <c r="J57"/>
  <c r="H58"/>
  <c r="I58"/>
  <c r="J58"/>
  <c r="H59"/>
  <c r="I59"/>
  <c r="J59"/>
  <c r="H60"/>
  <c r="I60"/>
  <c r="J60"/>
  <c r="H61"/>
  <c r="I61"/>
  <c r="J61"/>
  <c r="H62"/>
  <c r="I62"/>
  <c r="J62"/>
  <c r="H63"/>
  <c r="I63"/>
  <c r="J63"/>
  <c r="H64"/>
  <c r="I64"/>
  <c r="J64"/>
  <c r="H65"/>
  <c r="I65"/>
  <c r="J65"/>
  <c r="H66"/>
  <c r="I66"/>
  <c r="J66"/>
  <c r="H67"/>
  <c r="I67"/>
  <c r="J67"/>
  <c r="H68"/>
  <c r="I68"/>
  <c r="J68"/>
  <c r="H69"/>
  <c r="I69"/>
  <c r="J69"/>
  <c r="H70"/>
  <c r="I70"/>
  <c r="J70"/>
  <c r="H71"/>
  <c r="I71"/>
  <c r="J71"/>
  <c r="H72"/>
  <c r="I72"/>
  <c r="J72"/>
  <c r="H73"/>
  <c r="I73"/>
  <c r="J73"/>
  <c r="H74"/>
  <c r="I74"/>
  <c r="J74"/>
  <c r="H75"/>
  <c r="I75"/>
  <c r="J75"/>
  <c r="H76"/>
  <c r="I76"/>
  <c r="J76"/>
  <c r="H77"/>
  <c r="I77"/>
  <c r="J77"/>
  <c r="I8"/>
  <c r="J8"/>
  <c r="H8"/>
  <c r="B21" i="1"/>
  <c r="G23" i="14"/>
  <c r="C23"/>
  <c r="AM7" i="2"/>
  <c r="AM9" s="1"/>
  <c r="AM11" l="1"/>
  <c r="I21" i="1"/>
  <c r="M4" i="11"/>
  <c r="L4"/>
  <c r="AU3" i="12"/>
  <c r="AU4"/>
  <c r="AU5"/>
  <c r="AU6"/>
  <c r="AU7"/>
  <c r="AU8"/>
  <c r="AU9"/>
  <c r="AU10"/>
  <c r="AU11"/>
  <c r="AU12"/>
  <c r="AU13"/>
  <c r="AU14"/>
  <c r="AU15"/>
  <c r="AU16"/>
  <c r="AU17"/>
  <c r="AU18"/>
  <c r="AU19"/>
  <c r="AU20"/>
  <c r="AU21"/>
  <c r="AU22"/>
  <c r="AU23"/>
  <c r="AU24"/>
  <c r="AU25"/>
  <c r="AU26"/>
  <c r="AU27"/>
  <c r="AU28"/>
  <c r="AU29"/>
  <c r="AU30"/>
  <c r="AU31"/>
  <c r="AU32"/>
  <c r="AU33"/>
  <c r="AU34"/>
  <c r="AU35"/>
  <c r="AU36"/>
  <c r="AU37"/>
  <c r="AU38"/>
  <c r="AU39"/>
  <c r="AU40"/>
  <c r="AU41"/>
  <c r="AU42"/>
  <c r="AU43"/>
  <c r="AU44"/>
  <c r="AU45"/>
  <c r="AU46"/>
  <c r="AU47"/>
  <c r="AU48"/>
  <c r="AU49"/>
  <c r="AU50"/>
  <c r="AU51"/>
  <c r="AU52"/>
  <c r="AU53"/>
  <c r="AU54"/>
  <c r="AU55"/>
  <c r="AU56"/>
  <c r="AU57"/>
  <c r="AU58"/>
  <c r="AU59"/>
  <c r="AU60"/>
  <c r="AU61"/>
  <c r="AU62"/>
  <c r="AU63"/>
  <c r="AU64"/>
  <c r="AU65"/>
  <c r="AU66"/>
  <c r="AU67"/>
  <c r="AU68"/>
  <c r="AU69"/>
  <c r="AU70"/>
  <c r="AU71"/>
  <c r="AU2"/>
  <c r="G26" i="11"/>
  <c r="AP70" i="5"/>
  <c r="AQ70" s="1"/>
  <c r="AP71"/>
  <c r="AQ71" s="1"/>
  <c r="AP72"/>
  <c r="AQ72" s="1"/>
  <c r="AP73"/>
  <c r="AQ73" s="1"/>
  <c r="AP74"/>
  <c r="AQ74" s="1"/>
  <c r="AP75"/>
  <c r="AQ75" s="1"/>
  <c r="AP76"/>
  <c r="AQ76" s="1"/>
  <c r="AK70"/>
  <c r="AL70" s="1"/>
  <c r="AK71"/>
  <c r="AL71" s="1"/>
  <c r="AK72"/>
  <c r="AL72" s="1"/>
  <c r="AK73"/>
  <c r="AL73" s="1"/>
  <c r="AK74"/>
  <c r="AL74" s="1"/>
  <c r="AK75"/>
  <c r="AL75" s="1"/>
  <c r="AK76"/>
  <c r="AL76" s="1"/>
  <c r="AE70"/>
  <c r="AF70" s="1"/>
  <c r="AE71"/>
  <c r="AF71" s="1"/>
  <c r="AE72"/>
  <c r="AF72" s="1"/>
  <c r="AE73"/>
  <c r="AF73" s="1"/>
  <c r="AE74"/>
  <c r="AF74" s="1"/>
  <c r="AE75"/>
  <c r="AF75" s="1"/>
  <c r="AE76"/>
  <c r="AF76" s="1"/>
  <c r="Z70"/>
  <c r="AA70" s="1"/>
  <c r="Z71"/>
  <c r="AA71" s="1"/>
  <c r="Z72"/>
  <c r="AA72" s="1"/>
  <c r="Z73"/>
  <c r="AA73" s="1"/>
  <c r="Z74"/>
  <c r="AA74" s="1"/>
  <c r="Z75"/>
  <c r="AA75" s="1"/>
  <c r="Z76"/>
  <c r="AA76" s="1"/>
  <c r="U70"/>
  <c r="V70" s="1"/>
  <c r="U71"/>
  <c r="V71" s="1"/>
  <c r="U72"/>
  <c r="V72" s="1"/>
  <c r="U73"/>
  <c r="V73" s="1"/>
  <c r="U74"/>
  <c r="V74" s="1"/>
  <c r="U75"/>
  <c r="V75" s="1"/>
  <c r="U76"/>
  <c r="V76" s="1"/>
  <c r="M70"/>
  <c r="N70" s="1"/>
  <c r="M71"/>
  <c r="N71" s="1"/>
  <c r="M72"/>
  <c r="N72" s="1"/>
  <c r="M73"/>
  <c r="N73" s="1"/>
  <c r="M74"/>
  <c r="N74" s="1"/>
  <c r="M75"/>
  <c r="N75" s="1"/>
  <c r="M76"/>
  <c r="N76" s="1"/>
  <c r="H70"/>
  <c r="H71"/>
  <c r="AT71" s="1"/>
  <c r="H72"/>
  <c r="H73"/>
  <c r="H74"/>
  <c r="H75"/>
  <c r="H76"/>
  <c r="H17" i="2"/>
  <c r="R18" i="4" s="1"/>
  <c r="G23" i="9"/>
  <c r="O11" i="7"/>
  <c r="P13"/>
  <c r="O13"/>
  <c r="P12"/>
  <c r="O12"/>
  <c r="P11"/>
  <c r="M11"/>
  <c r="AA4" i="10" s="1"/>
  <c r="N13" i="7"/>
  <c r="M13"/>
  <c r="N12"/>
  <c r="M12"/>
  <c r="N11"/>
  <c r="V10"/>
  <c r="T10"/>
  <c r="S10"/>
  <c r="R10"/>
  <c r="Q10"/>
  <c r="P10"/>
  <c r="O10"/>
  <c r="N10"/>
  <c r="M10"/>
  <c r="L10"/>
  <c r="K10"/>
  <c r="V9"/>
  <c r="T9"/>
  <c r="S9"/>
  <c r="R9"/>
  <c r="Q9"/>
  <c r="P9"/>
  <c r="O9"/>
  <c r="N9"/>
  <c r="M9"/>
  <c r="L9"/>
  <c r="K9"/>
  <c r="V8"/>
  <c r="T8"/>
  <c r="S8"/>
  <c r="R8"/>
  <c r="Q8"/>
  <c r="P8"/>
  <c r="O8"/>
  <c r="N8"/>
  <c r="M8"/>
  <c r="L8"/>
  <c r="G20"/>
  <c r="G20" i="4" s="1"/>
  <c r="K20" i="7"/>
  <c r="J20"/>
  <c r="I20"/>
  <c r="H20"/>
  <c r="G19"/>
  <c r="G19" i="4" s="1"/>
  <c r="V19" i="7"/>
  <c r="T19"/>
  <c r="S19"/>
  <c r="R19"/>
  <c r="Q19"/>
  <c r="P19"/>
  <c r="O19"/>
  <c r="N19"/>
  <c r="M19"/>
  <c r="L19"/>
  <c r="K19"/>
  <c r="J19"/>
  <c r="I19"/>
  <c r="H19"/>
  <c r="V18"/>
  <c r="T18"/>
  <c r="S18"/>
  <c r="O17"/>
  <c r="V17"/>
  <c r="T17"/>
  <c r="S17"/>
  <c r="R17"/>
  <c r="Q17"/>
  <c r="P17"/>
  <c r="D18"/>
  <c r="G3" i="17" s="1"/>
  <c r="K18" i="7"/>
  <c r="J18"/>
  <c r="I18"/>
  <c r="H18"/>
  <c r="F18"/>
  <c r="E18"/>
  <c r="D17"/>
  <c r="D17" i="4" s="1"/>
  <c r="K17" i="7"/>
  <c r="J17"/>
  <c r="I17"/>
  <c r="H17"/>
  <c r="F17"/>
  <c r="E17"/>
  <c r="F16"/>
  <c r="V16"/>
  <c r="T16"/>
  <c r="S16"/>
  <c r="R16"/>
  <c r="Q16"/>
  <c r="P16"/>
  <c r="O16"/>
  <c r="N16"/>
  <c r="M16"/>
  <c r="L16"/>
  <c r="K16"/>
  <c r="J16"/>
  <c r="I16"/>
  <c r="H16"/>
  <c r="G73" i="8"/>
  <c r="G74"/>
  <c r="G75"/>
  <c r="G76"/>
  <c r="G77"/>
  <c r="F73"/>
  <c r="F74"/>
  <c r="F75"/>
  <c r="F76"/>
  <c r="F77"/>
  <c r="E73"/>
  <c r="E74"/>
  <c r="E75"/>
  <c r="E76"/>
  <c r="E77"/>
  <c r="D73"/>
  <c r="D74"/>
  <c r="K68" i="12" s="1"/>
  <c r="D75" i="8"/>
  <c r="D76"/>
  <c r="AT70" i="12" s="1"/>
  <c r="D77" i="8"/>
  <c r="C73"/>
  <c r="C73" i="5" s="1"/>
  <c r="C74" i="8"/>
  <c r="AG74" i="5" s="1"/>
  <c r="C75" i="8"/>
  <c r="C75" i="5" s="1"/>
  <c r="C76" i="8"/>
  <c r="AG76" i="5" s="1"/>
  <c r="C77" i="8"/>
  <c r="C77" i="5" s="1"/>
  <c r="B73" i="8"/>
  <c r="B74"/>
  <c r="B75"/>
  <c r="B76"/>
  <c r="B77"/>
  <c r="A73"/>
  <c r="A74"/>
  <c r="A75"/>
  <c r="A76"/>
  <c r="A77"/>
  <c r="AM3" i="2"/>
  <c r="AM5" s="1"/>
  <c r="AG72"/>
  <c r="AG68"/>
  <c r="AG69"/>
  <c r="AG70"/>
  <c r="AG71"/>
  <c r="BT63" i="8"/>
  <c r="C57" i="12" s="1"/>
  <c r="BT64" i="8"/>
  <c r="C58" i="12" s="1"/>
  <c r="BT65" i="8"/>
  <c r="C59" i="12" s="1"/>
  <c r="BT66" i="8"/>
  <c r="C60" i="12" s="1"/>
  <c r="BT67" i="8"/>
  <c r="C61" i="12" s="1"/>
  <c r="BT68" i="8"/>
  <c r="C62" i="12" s="1"/>
  <c r="BT69" i="8"/>
  <c r="C63" i="12" s="1"/>
  <c r="BT70" i="8"/>
  <c r="C64" i="12" s="1"/>
  <c r="BT71" i="8"/>
  <c r="C65" i="12" s="1"/>
  <c r="BT72" i="8"/>
  <c r="C66" i="12" s="1"/>
  <c r="BT73" i="8"/>
  <c r="C67" i="12" s="1"/>
  <c r="BT74" i="8"/>
  <c r="C68" i="12" s="1"/>
  <c r="BT75" i="8"/>
  <c r="C69" i="12" s="1"/>
  <c r="BT76" i="8"/>
  <c r="C70" i="12" s="1"/>
  <c r="BT77" i="8"/>
  <c r="C71" i="12" s="1"/>
  <c r="BN71" i="8"/>
  <c r="BO71" s="1"/>
  <c r="BN72"/>
  <c r="BO72" s="1"/>
  <c r="BN73"/>
  <c r="BO73" s="1"/>
  <c r="BN74"/>
  <c r="BO74" s="1"/>
  <c r="BN75"/>
  <c r="BO75" s="1"/>
  <c r="BN76"/>
  <c r="BO76" s="1"/>
  <c r="BN77"/>
  <c r="BO77" s="1"/>
  <c r="BF71"/>
  <c r="BG71" s="1"/>
  <c r="BF72"/>
  <c r="BG72" s="1"/>
  <c r="BF73"/>
  <c r="BG73" s="1"/>
  <c r="BF74"/>
  <c r="BG74" s="1"/>
  <c r="BF75"/>
  <c r="BG75" s="1"/>
  <c r="BF76"/>
  <c r="BG76" s="1"/>
  <c r="BF77"/>
  <c r="BG77" s="1"/>
  <c r="AX71"/>
  <c r="AY71" s="1"/>
  <c r="AX72"/>
  <c r="AY72" s="1"/>
  <c r="AX73"/>
  <c r="AY73" s="1"/>
  <c r="AX74"/>
  <c r="AY74" s="1"/>
  <c r="AX75"/>
  <c r="AY75" s="1"/>
  <c r="AX76"/>
  <c r="AY76" s="1"/>
  <c r="AX77"/>
  <c r="AY77" s="1"/>
  <c r="AO71"/>
  <c r="AP71" s="1"/>
  <c r="AO72"/>
  <c r="AP72" s="1"/>
  <c r="AO73"/>
  <c r="AP73" s="1"/>
  <c r="AO74"/>
  <c r="AP74" s="1"/>
  <c r="AO75"/>
  <c r="AP75" s="1"/>
  <c r="AO76"/>
  <c r="AP76" s="1"/>
  <c r="AO77"/>
  <c r="AP77" s="1"/>
  <c r="AG71"/>
  <c r="AH71" s="1"/>
  <c r="AG72"/>
  <c r="AH72" s="1"/>
  <c r="AG73"/>
  <c r="AH73" s="1"/>
  <c r="AG74"/>
  <c r="AH74" s="1"/>
  <c r="AG75"/>
  <c r="AH75" s="1"/>
  <c r="AG76"/>
  <c r="AH76" s="1"/>
  <c r="AG77"/>
  <c r="AH77" s="1"/>
  <c r="Y71"/>
  <c r="Z71" s="1"/>
  <c r="Y72"/>
  <c r="Z72" s="1"/>
  <c r="Y73"/>
  <c r="Z73" s="1"/>
  <c r="Y74"/>
  <c r="Z74" s="1"/>
  <c r="Y75"/>
  <c r="Z75" s="1"/>
  <c r="Y76"/>
  <c r="Z76" s="1"/>
  <c r="Y77"/>
  <c r="Z77" s="1"/>
  <c r="N71"/>
  <c r="L65" i="12" s="1"/>
  <c r="N72" i="8"/>
  <c r="N73"/>
  <c r="L67" i="12" s="1"/>
  <c r="N74" i="8"/>
  <c r="N75"/>
  <c r="L69" i="12" s="1"/>
  <c r="N76" i="8"/>
  <c r="N77"/>
  <c r="L71" i="12" s="1"/>
  <c r="G71" i="8"/>
  <c r="G72"/>
  <c r="F71"/>
  <c r="F72"/>
  <c r="E71"/>
  <c r="E72"/>
  <c r="D71"/>
  <c r="D72"/>
  <c r="AJ66" i="12" s="1"/>
  <c r="B71" i="8"/>
  <c r="B72"/>
  <c r="A70"/>
  <c r="A77" i="5" s="1"/>
  <c r="A71" i="8"/>
  <c r="A72"/>
  <c r="C71"/>
  <c r="AQ71" s="1"/>
  <c r="C72"/>
  <c r="BR72" s="1"/>
  <c r="AQ73"/>
  <c r="BR74"/>
  <c r="AQ75"/>
  <c r="BR76"/>
  <c r="AQ77"/>
  <c r="G9"/>
  <c r="AB5" i="17" s="1"/>
  <c r="G10" i="8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8"/>
  <c r="AO5" i="17" s="1"/>
  <c r="F9" i="8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8"/>
  <c r="D9"/>
  <c r="D10"/>
  <c r="D10" i="5" s="1"/>
  <c r="D11" i="8"/>
  <c r="AO5" i="12" s="1"/>
  <c r="D12" i="8"/>
  <c r="D13"/>
  <c r="P7" i="12" s="1"/>
  <c r="D14" i="8"/>
  <c r="D15"/>
  <c r="AE9" i="12" s="1"/>
  <c r="D16" i="8"/>
  <c r="D17"/>
  <c r="P11" i="12" s="1"/>
  <c r="D18" i="8"/>
  <c r="D19"/>
  <c r="AO13" i="12" s="1"/>
  <c r="D20" i="8"/>
  <c r="D21"/>
  <c r="P15" i="12" s="1"/>
  <c r="D22" i="8"/>
  <c r="D23"/>
  <c r="AE17" i="12" s="1"/>
  <c r="D24" i="8"/>
  <c r="D25"/>
  <c r="P19" i="12" s="1"/>
  <c r="D26" i="8"/>
  <c r="D26" i="5" s="1"/>
  <c r="D27" i="8"/>
  <c r="AO21" i="12" s="1"/>
  <c r="D28" i="8"/>
  <c r="D29"/>
  <c r="P23" i="12" s="1"/>
  <c r="D30" i="8"/>
  <c r="D31"/>
  <c r="AE25" i="12" s="1"/>
  <c r="D32" i="8"/>
  <c r="D33"/>
  <c r="P27" i="12" s="1"/>
  <c r="D34" i="8"/>
  <c r="D35"/>
  <c r="AO29" i="12" s="1"/>
  <c r="D36" i="8"/>
  <c r="D37"/>
  <c r="P31" i="12" s="1"/>
  <c r="D38" i="8"/>
  <c r="D39"/>
  <c r="AE33" i="12" s="1"/>
  <c r="D40" i="8"/>
  <c r="D41"/>
  <c r="P35" i="12" s="1"/>
  <c r="D42" i="8"/>
  <c r="D42" i="5" s="1"/>
  <c r="D43" i="8"/>
  <c r="AO37" i="12" s="1"/>
  <c r="D44" i="8"/>
  <c r="D45"/>
  <c r="P39" i="12" s="1"/>
  <c r="D46" i="8"/>
  <c r="D47"/>
  <c r="AE41" i="12" s="1"/>
  <c r="D48" i="8"/>
  <c r="D49"/>
  <c r="P43" i="12" s="1"/>
  <c r="D50" i="8"/>
  <c r="D51"/>
  <c r="AO45" i="12" s="1"/>
  <c r="D52" i="8"/>
  <c r="D53"/>
  <c r="B47" i="12" s="1"/>
  <c r="D54" i="8"/>
  <c r="D55"/>
  <c r="AE49" i="12" s="1"/>
  <c r="D56" i="8"/>
  <c r="D57"/>
  <c r="P51" i="12" s="1"/>
  <c r="D58" i="8"/>
  <c r="D59"/>
  <c r="AO53" i="12" s="1"/>
  <c r="D60" i="8"/>
  <c r="D61"/>
  <c r="B55" i="12" s="1"/>
  <c r="D62" i="8"/>
  <c r="D63"/>
  <c r="AE57" i="12" s="1"/>
  <c r="D64" i="8"/>
  <c r="D65"/>
  <c r="P59" i="12" s="1"/>
  <c r="D66" i="8"/>
  <c r="D67"/>
  <c r="AO61" i="12" s="1"/>
  <c r="D68" i="8"/>
  <c r="D69"/>
  <c r="B63" i="12" s="1"/>
  <c r="D70" i="8"/>
  <c r="D8"/>
  <c r="C9"/>
  <c r="BR9" s="1"/>
  <c r="C10"/>
  <c r="Q10" i="5" s="1"/>
  <c r="C11" i="8"/>
  <c r="R11" s="1"/>
  <c r="C12"/>
  <c r="R12" s="1"/>
  <c r="C13"/>
  <c r="R13" s="1"/>
  <c r="C14"/>
  <c r="AQ14" s="1"/>
  <c r="C15"/>
  <c r="BR15" s="1"/>
  <c r="C16"/>
  <c r="R16" s="1"/>
  <c r="C17"/>
  <c r="BR17" s="1"/>
  <c r="C18"/>
  <c r="AQ18" s="1"/>
  <c r="C19"/>
  <c r="R19" s="1"/>
  <c r="C20"/>
  <c r="R20" s="1"/>
  <c r="C21"/>
  <c r="R21" s="1"/>
  <c r="C22"/>
  <c r="AQ22" s="1"/>
  <c r="C23"/>
  <c r="BR23" s="1"/>
  <c r="C24"/>
  <c r="R24" s="1"/>
  <c r="C25"/>
  <c r="BR25" s="1"/>
  <c r="C26"/>
  <c r="AQ26" s="1"/>
  <c r="C27"/>
  <c r="R27" s="1"/>
  <c r="C28"/>
  <c r="R28" s="1"/>
  <c r="C29"/>
  <c r="R29" s="1"/>
  <c r="C30"/>
  <c r="AQ30" s="1"/>
  <c r="C31"/>
  <c r="BR31" s="1"/>
  <c r="C32"/>
  <c r="BR32" s="1"/>
  <c r="C33"/>
  <c r="AQ33" s="1"/>
  <c r="C34"/>
  <c r="R34" s="1"/>
  <c r="C35"/>
  <c r="R35" s="1"/>
  <c r="C36"/>
  <c r="BR36" s="1"/>
  <c r="C37"/>
  <c r="R37" s="1"/>
  <c r="C38"/>
  <c r="R38" s="1"/>
  <c r="C39"/>
  <c r="AQ39" s="1"/>
  <c r="C40"/>
  <c r="BR40" s="1"/>
  <c r="C41"/>
  <c r="AQ41" s="1"/>
  <c r="C42"/>
  <c r="R42" s="1"/>
  <c r="C43"/>
  <c r="R43" s="1"/>
  <c r="C44"/>
  <c r="BR44" s="1"/>
  <c r="C45"/>
  <c r="R45" s="1"/>
  <c r="C46"/>
  <c r="R46" s="1"/>
  <c r="C47"/>
  <c r="AQ47" s="1"/>
  <c r="C48"/>
  <c r="BR48" s="1"/>
  <c r="C49"/>
  <c r="AQ49" s="1"/>
  <c r="C50"/>
  <c r="BR50" s="1"/>
  <c r="C51"/>
  <c r="R51" s="1"/>
  <c r="C52"/>
  <c r="BR52" s="1"/>
  <c r="C53"/>
  <c r="AQ53" s="1"/>
  <c r="C54"/>
  <c r="R54" s="1"/>
  <c r="C55"/>
  <c r="R55" s="1"/>
  <c r="C56"/>
  <c r="BR56" s="1"/>
  <c r="C57"/>
  <c r="R57" s="1"/>
  <c r="C58"/>
  <c r="R58" s="1"/>
  <c r="C59"/>
  <c r="AQ59" s="1"/>
  <c r="C60"/>
  <c r="BR60" s="1"/>
  <c r="C61"/>
  <c r="AQ61" s="1"/>
  <c r="C62"/>
  <c r="R62" s="1"/>
  <c r="C63"/>
  <c r="R63" s="1"/>
  <c r="C64"/>
  <c r="R64" s="1"/>
  <c r="C65"/>
  <c r="R65" s="1"/>
  <c r="C66"/>
  <c r="R66" s="1"/>
  <c r="C67"/>
  <c r="R67" s="1"/>
  <c r="C68"/>
  <c r="R68" s="1"/>
  <c r="C69"/>
  <c r="R69" s="1"/>
  <c r="C70"/>
  <c r="R70" s="1"/>
  <c r="C8"/>
  <c r="B9"/>
  <c r="B9" i="5" s="1"/>
  <c r="B10" i="8"/>
  <c r="B10" i="5" s="1"/>
  <c r="B11" i="8"/>
  <c r="B11" i="5" s="1"/>
  <c r="B12" i="8"/>
  <c r="B12" i="5" s="1"/>
  <c r="B13" i="8"/>
  <c r="B13" i="5" s="1"/>
  <c r="B14" i="8"/>
  <c r="B14" i="5" s="1"/>
  <c r="B15" i="8"/>
  <c r="B15" i="5" s="1"/>
  <c r="B16" i="8"/>
  <c r="B16" i="5" s="1"/>
  <c r="B17" i="8"/>
  <c r="B17" i="5" s="1"/>
  <c r="B18" i="8"/>
  <c r="B18" i="5" s="1"/>
  <c r="B19" i="8"/>
  <c r="B19" i="5" s="1"/>
  <c r="B20" i="8"/>
  <c r="B20" i="5" s="1"/>
  <c r="B21" i="8"/>
  <c r="B21" i="5" s="1"/>
  <c r="B22" i="8"/>
  <c r="B22" i="5" s="1"/>
  <c r="B23" i="8"/>
  <c r="B23" i="5" s="1"/>
  <c r="B24" i="8"/>
  <c r="B24" i="5" s="1"/>
  <c r="B25" i="8"/>
  <c r="B25" i="5" s="1"/>
  <c r="B26" i="8"/>
  <c r="B26" i="5" s="1"/>
  <c r="B27" i="8"/>
  <c r="B27" i="5" s="1"/>
  <c r="B28" i="8"/>
  <c r="B28" i="5" s="1"/>
  <c r="B29" i="8"/>
  <c r="B29" i="5" s="1"/>
  <c r="B30" i="8"/>
  <c r="B30" i="5" s="1"/>
  <c r="B31" i="8"/>
  <c r="B31" i="5" s="1"/>
  <c r="B32" i="8"/>
  <c r="B32" i="5" s="1"/>
  <c r="B33" i="8"/>
  <c r="B33" i="5" s="1"/>
  <c r="B34" i="8"/>
  <c r="B34" i="5" s="1"/>
  <c r="B35" i="8"/>
  <c r="B35" i="5" s="1"/>
  <c r="B36" i="8"/>
  <c r="B36" i="5" s="1"/>
  <c r="B37" i="8"/>
  <c r="B37" i="5" s="1"/>
  <c r="B38" i="8"/>
  <c r="B38" i="5" s="1"/>
  <c r="B39" i="8"/>
  <c r="B39" i="5" s="1"/>
  <c r="B40" i="8"/>
  <c r="B40" i="5" s="1"/>
  <c r="B41" i="8"/>
  <c r="B41" i="5" s="1"/>
  <c r="B42" i="8"/>
  <c r="B42" i="5" s="1"/>
  <c r="B43" i="8"/>
  <c r="B43" i="5" s="1"/>
  <c r="B44" i="8"/>
  <c r="B44" i="5" s="1"/>
  <c r="B45" i="8"/>
  <c r="B45" i="5" s="1"/>
  <c r="B46" i="8"/>
  <c r="B46" i="5" s="1"/>
  <c r="B47" i="8"/>
  <c r="B47" i="5" s="1"/>
  <c r="B48" i="8"/>
  <c r="B48" i="5" s="1"/>
  <c r="B49" i="8"/>
  <c r="B49" i="5" s="1"/>
  <c r="B50" i="8"/>
  <c r="B50" i="5" s="1"/>
  <c r="B51" i="8"/>
  <c r="B51" i="5" s="1"/>
  <c r="B52" i="8"/>
  <c r="B52" i="5" s="1"/>
  <c r="B53" i="8"/>
  <c r="B53" i="5" s="1"/>
  <c r="B54" i="8"/>
  <c r="B54" i="5" s="1"/>
  <c r="B55" i="8"/>
  <c r="B55" i="5" s="1"/>
  <c r="B56" i="8"/>
  <c r="B56" i="5" s="1"/>
  <c r="B57" i="8"/>
  <c r="B57" i="5" s="1"/>
  <c r="B58" i="8"/>
  <c r="B58" i="5" s="1"/>
  <c r="B59" i="8"/>
  <c r="B59" i="5" s="1"/>
  <c r="B60" i="8"/>
  <c r="B60" i="5" s="1"/>
  <c r="B61" i="8"/>
  <c r="B61" i="5" s="1"/>
  <c r="B62" i="8"/>
  <c r="B62" i="5" s="1"/>
  <c r="B63" i="8"/>
  <c r="B63" i="5" s="1"/>
  <c r="B64" i="8"/>
  <c r="B64" i="5" s="1"/>
  <c r="B65" i="8"/>
  <c r="B65" i="5" s="1"/>
  <c r="B66" i="8"/>
  <c r="B66" i="5" s="1"/>
  <c r="B67" i="8"/>
  <c r="B67" i="5" s="1"/>
  <c r="B68" i="8"/>
  <c r="B68" i="5" s="1"/>
  <c r="B69" i="8"/>
  <c r="B69" i="5" s="1"/>
  <c r="B70" i="8"/>
  <c r="B77" i="5" s="1"/>
  <c r="B8" i="8"/>
  <c r="A9"/>
  <c r="A9" i="5" s="1"/>
  <c r="A10" i="8"/>
  <c r="A11"/>
  <c r="A11" i="5" s="1"/>
  <c r="A12" i="8"/>
  <c r="A12" i="5" s="1"/>
  <c r="A13" i="8"/>
  <c r="A13" i="5" s="1"/>
  <c r="A14" i="8"/>
  <c r="A14" i="5" s="1"/>
  <c r="A15" i="8"/>
  <c r="A15" i="5" s="1"/>
  <c r="A16" i="8"/>
  <c r="A16" i="5" s="1"/>
  <c r="A17" i="8"/>
  <c r="A17" i="5" s="1"/>
  <c r="A18" i="8"/>
  <c r="A18" i="5" s="1"/>
  <c r="A19" i="8"/>
  <c r="A19" i="5" s="1"/>
  <c r="A20" i="8"/>
  <c r="A20" i="5" s="1"/>
  <c r="A21" i="8"/>
  <c r="A21" i="5" s="1"/>
  <c r="A22" i="8"/>
  <c r="A22" i="5" s="1"/>
  <c r="A23" i="8"/>
  <c r="A23" i="5" s="1"/>
  <c r="A24" i="8"/>
  <c r="A24" i="5" s="1"/>
  <c r="A25" i="8"/>
  <c r="A25" i="5" s="1"/>
  <c r="A26" i="8"/>
  <c r="A26" i="5" s="1"/>
  <c r="A27" i="8"/>
  <c r="A27" i="5" s="1"/>
  <c r="A28" i="8"/>
  <c r="A28" i="5" s="1"/>
  <c r="A29" i="8"/>
  <c r="A29" i="5" s="1"/>
  <c r="A30" i="8"/>
  <c r="A30" i="5" s="1"/>
  <c r="A31" i="8"/>
  <c r="A31" i="5" s="1"/>
  <c r="A32" i="8"/>
  <c r="A32" i="5" s="1"/>
  <c r="A33" i="8"/>
  <c r="A33" i="5" s="1"/>
  <c r="A34" i="8"/>
  <c r="A34" i="5" s="1"/>
  <c r="A35" i="8"/>
  <c r="A35" i="5" s="1"/>
  <c r="A36" i="8"/>
  <c r="A36" i="5" s="1"/>
  <c r="A37" i="8"/>
  <c r="A37" i="5" s="1"/>
  <c r="A38" i="8"/>
  <c r="A38" i="5" s="1"/>
  <c r="A39" i="8"/>
  <c r="A39" i="5" s="1"/>
  <c r="A40" i="8"/>
  <c r="A40" i="5" s="1"/>
  <c r="A41" i="8"/>
  <c r="A41" i="5" s="1"/>
  <c r="A42" i="8"/>
  <c r="A42" i="5" s="1"/>
  <c r="A43" i="8"/>
  <c r="A43" i="5" s="1"/>
  <c r="A44" i="8"/>
  <c r="A44" i="5" s="1"/>
  <c r="A45" i="8"/>
  <c r="A45" i="5" s="1"/>
  <c r="A46" i="8"/>
  <c r="A46" i="5" s="1"/>
  <c r="A47" i="8"/>
  <c r="A47" i="5" s="1"/>
  <c r="A48" i="8"/>
  <c r="A48" i="5" s="1"/>
  <c r="A49" i="8"/>
  <c r="A49" i="5" s="1"/>
  <c r="A50" i="8"/>
  <c r="A50" i="5" s="1"/>
  <c r="A51" i="8"/>
  <c r="A51" i="5" s="1"/>
  <c r="A52" i="8"/>
  <c r="A52" i="5" s="1"/>
  <c r="A53" i="8"/>
  <c r="A53" i="5" s="1"/>
  <c r="A54" i="8"/>
  <c r="A54" i="5" s="1"/>
  <c r="A55" i="8"/>
  <c r="A55" i="5" s="1"/>
  <c r="A56" i="8"/>
  <c r="A56" i="5" s="1"/>
  <c r="A57" i="8"/>
  <c r="A57" i="5" s="1"/>
  <c r="A58" i="8"/>
  <c r="A58" i="5" s="1"/>
  <c r="A59" i="8"/>
  <c r="A59" i="5" s="1"/>
  <c r="A60" i="8"/>
  <c r="A60" i="5" s="1"/>
  <c r="A61" i="8"/>
  <c r="A61" i="5" s="1"/>
  <c r="A62" i="8"/>
  <c r="A62" i="5" s="1"/>
  <c r="A63" i="8"/>
  <c r="A63" i="5" s="1"/>
  <c r="A64" i="8"/>
  <c r="A64" i="5" s="1"/>
  <c r="A65" i="8"/>
  <c r="A65" i="5" s="1"/>
  <c r="A66" i="8"/>
  <c r="A66" i="5" s="1"/>
  <c r="A67" i="8"/>
  <c r="A67" i="5" s="1"/>
  <c r="A68" i="8"/>
  <c r="A68" i="5" s="1"/>
  <c r="A69" i="8"/>
  <c r="A69" i="5" s="1"/>
  <c r="A8" i="8"/>
  <c r="A8" i="5" s="1"/>
  <c r="AG67" i="2"/>
  <c r="AG66"/>
  <c r="AG65"/>
  <c r="AG64"/>
  <c r="AG63"/>
  <c r="AG62"/>
  <c r="AG61"/>
  <c r="AG60"/>
  <c r="AG59"/>
  <c r="AG58"/>
  <c r="AG57"/>
  <c r="AG56"/>
  <c r="AG55"/>
  <c r="AG54"/>
  <c r="AG53"/>
  <c r="AG52"/>
  <c r="AG51"/>
  <c r="AG50"/>
  <c r="AG49"/>
  <c r="AG48"/>
  <c r="AG47"/>
  <c r="AG46"/>
  <c r="AG45"/>
  <c r="AG44"/>
  <c r="AG43"/>
  <c r="AG42"/>
  <c r="AG41"/>
  <c r="AG40"/>
  <c r="AG39"/>
  <c r="AG38"/>
  <c r="AG37"/>
  <c r="AG36"/>
  <c r="AG35"/>
  <c r="AG34"/>
  <c r="AG33"/>
  <c r="AG32"/>
  <c r="AG31"/>
  <c r="AG30"/>
  <c r="AG29"/>
  <c r="AG28"/>
  <c r="AG27"/>
  <c r="AG26"/>
  <c r="AG25"/>
  <c r="AG24"/>
  <c r="AG23"/>
  <c r="AG22"/>
  <c r="AG21"/>
  <c r="AG20"/>
  <c r="AG19"/>
  <c r="AG18"/>
  <c r="AG17"/>
  <c r="AG16"/>
  <c r="AG15"/>
  <c r="AG14"/>
  <c r="U19" i="7" s="1"/>
  <c r="AG13" i="2"/>
  <c r="U18" i="7" s="1"/>
  <c r="H13" i="2"/>
  <c r="R18" i="7" s="1"/>
  <c r="AG12" i="2"/>
  <c r="U17" i="7" s="1"/>
  <c r="AG11" i="2"/>
  <c r="U16" i="7" s="1"/>
  <c r="AG10" i="2"/>
  <c r="AG9"/>
  <c r="AG8"/>
  <c r="AG7"/>
  <c r="AG6"/>
  <c r="AG5"/>
  <c r="U10" i="7" s="1"/>
  <c r="AG4" i="2"/>
  <c r="U9" i="7" s="1"/>
  <c r="AG3" i="2"/>
  <c r="U8" i="7" s="1"/>
  <c r="J3" i="2"/>
  <c r="C4" i="10"/>
  <c r="AG8" i="8"/>
  <c r="AH8" s="1"/>
  <c r="AX8"/>
  <c r="AY8" s="1"/>
  <c r="BF8"/>
  <c r="BG8" s="1"/>
  <c r="BN8"/>
  <c r="BT8"/>
  <c r="C2" i="12" s="1"/>
  <c r="N9" i="8"/>
  <c r="O9" s="1"/>
  <c r="Y9"/>
  <c r="Q3" i="12" s="1"/>
  <c r="AG9" i="8"/>
  <c r="AH9" s="1"/>
  <c r="AO9"/>
  <c r="AP9" s="1"/>
  <c r="AX9"/>
  <c r="AY9" s="1"/>
  <c r="BF9"/>
  <c r="BG9" s="1"/>
  <c r="BN9"/>
  <c r="BO9" s="1"/>
  <c r="BT9"/>
  <c r="C3" i="12" s="1"/>
  <c r="N10" i="8"/>
  <c r="O10" s="1"/>
  <c r="Y10"/>
  <c r="Z10" s="1"/>
  <c r="AG10"/>
  <c r="AH10" s="1"/>
  <c r="AO10"/>
  <c r="AP10" s="1"/>
  <c r="AX10"/>
  <c r="AY10" s="1"/>
  <c r="BF10"/>
  <c r="BG10" s="1"/>
  <c r="BN10"/>
  <c r="BO10" s="1"/>
  <c r="BT10"/>
  <c r="C4" i="12" s="1"/>
  <c r="N11" i="8"/>
  <c r="O11" s="1"/>
  <c r="Y11"/>
  <c r="Q5" i="12" s="1"/>
  <c r="AG11" i="8"/>
  <c r="AH11" s="1"/>
  <c r="AO11"/>
  <c r="AP11" s="1"/>
  <c r="AX11"/>
  <c r="AY11" s="1"/>
  <c r="BF11"/>
  <c r="BG11" s="1"/>
  <c r="BN11"/>
  <c r="BO11" s="1"/>
  <c r="BT11"/>
  <c r="C5" i="12" s="1"/>
  <c r="N12" i="8"/>
  <c r="O12" s="1"/>
  <c r="Y12"/>
  <c r="Z12" s="1"/>
  <c r="AG12"/>
  <c r="AH12" s="1"/>
  <c r="AO12"/>
  <c r="AP12" s="1"/>
  <c r="AX12"/>
  <c r="AY12" s="1"/>
  <c r="BF12"/>
  <c r="BG12" s="1"/>
  <c r="BN12"/>
  <c r="BO12" s="1"/>
  <c r="BT12"/>
  <c r="C6" i="12" s="1"/>
  <c r="N13" i="8"/>
  <c r="O13" s="1"/>
  <c r="Y13"/>
  <c r="Q7" i="12" s="1"/>
  <c r="AG13" i="8"/>
  <c r="AH13" s="1"/>
  <c r="AO13"/>
  <c r="AP13" s="1"/>
  <c r="AX13"/>
  <c r="AY13" s="1"/>
  <c r="BF13"/>
  <c r="BG13" s="1"/>
  <c r="BN13"/>
  <c r="BO13" s="1"/>
  <c r="BT13"/>
  <c r="C7" i="12" s="1"/>
  <c r="N14" i="8"/>
  <c r="O14" s="1"/>
  <c r="Y14"/>
  <c r="Z14" s="1"/>
  <c r="AG14"/>
  <c r="AH14" s="1"/>
  <c r="AO14"/>
  <c r="AP14" s="1"/>
  <c r="AX14"/>
  <c r="AY14" s="1"/>
  <c r="BF14"/>
  <c r="BG14" s="1"/>
  <c r="BN14"/>
  <c r="BO14" s="1"/>
  <c r="BT14"/>
  <c r="C8" i="12" s="1"/>
  <c r="N15" i="8"/>
  <c r="O15" s="1"/>
  <c r="Y15"/>
  <c r="Q9" i="12" s="1"/>
  <c r="AG15" i="8"/>
  <c r="AH15" s="1"/>
  <c r="AO15"/>
  <c r="AP15" s="1"/>
  <c r="AX15"/>
  <c r="AY15" s="1"/>
  <c r="BF15"/>
  <c r="BG15" s="1"/>
  <c r="BN15"/>
  <c r="BO15" s="1"/>
  <c r="BT15"/>
  <c r="C9" i="12" s="1"/>
  <c r="N16" i="8"/>
  <c r="O16" s="1"/>
  <c r="Y16"/>
  <c r="Z16" s="1"/>
  <c r="AG16"/>
  <c r="AH16" s="1"/>
  <c r="AO16"/>
  <c r="AP16" s="1"/>
  <c r="AX16"/>
  <c r="AY16" s="1"/>
  <c r="BF16"/>
  <c r="BG16" s="1"/>
  <c r="BN16"/>
  <c r="BO16" s="1"/>
  <c r="BT16"/>
  <c r="C10" i="12" s="1"/>
  <c r="N17" i="8"/>
  <c r="O17" s="1"/>
  <c r="Y17"/>
  <c r="Q11" i="12" s="1"/>
  <c r="AG17" i="8"/>
  <c r="AH17" s="1"/>
  <c r="AO17"/>
  <c r="AP17" s="1"/>
  <c r="AX17"/>
  <c r="AY17" s="1"/>
  <c r="BF17"/>
  <c r="BG17" s="1"/>
  <c r="BN17"/>
  <c r="BO17" s="1"/>
  <c r="BT17"/>
  <c r="C11" i="12" s="1"/>
  <c r="N18" i="8"/>
  <c r="O18" s="1"/>
  <c r="Y18"/>
  <c r="Z18" s="1"/>
  <c r="AG18"/>
  <c r="AH18" s="1"/>
  <c r="AO18"/>
  <c r="AP18" s="1"/>
  <c r="AX18"/>
  <c r="AY18" s="1"/>
  <c r="BF18"/>
  <c r="BG18" s="1"/>
  <c r="BN18"/>
  <c r="BO18" s="1"/>
  <c r="BT18"/>
  <c r="C12" i="12" s="1"/>
  <c r="N19" i="8"/>
  <c r="O19" s="1"/>
  <c r="Y19"/>
  <c r="Q13" i="12" s="1"/>
  <c r="AG19" i="8"/>
  <c r="AH19" s="1"/>
  <c r="AO19"/>
  <c r="AP19" s="1"/>
  <c r="AX19"/>
  <c r="AY19" s="1"/>
  <c r="BF19"/>
  <c r="BG19" s="1"/>
  <c r="BN19"/>
  <c r="BO19" s="1"/>
  <c r="BT19"/>
  <c r="C13" i="12" s="1"/>
  <c r="N20" i="8"/>
  <c r="O20" s="1"/>
  <c r="Y20"/>
  <c r="Z20" s="1"/>
  <c r="AG20"/>
  <c r="AH20" s="1"/>
  <c r="AO20"/>
  <c r="AP20" s="1"/>
  <c r="AX20"/>
  <c r="AY20" s="1"/>
  <c r="BF20"/>
  <c r="BG20" s="1"/>
  <c r="BN20"/>
  <c r="BO20" s="1"/>
  <c r="BT20"/>
  <c r="C14" i="12" s="1"/>
  <c r="N21" i="8"/>
  <c r="O21" s="1"/>
  <c r="Y21"/>
  <c r="Q15" i="12" s="1"/>
  <c r="AG21" i="8"/>
  <c r="AH21" s="1"/>
  <c r="AO21"/>
  <c r="AP21" s="1"/>
  <c r="AX21"/>
  <c r="AY21" s="1"/>
  <c r="BF21"/>
  <c r="BG21" s="1"/>
  <c r="BN21"/>
  <c r="BO21" s="1"/>
  <c r="BT21"/>
  <c r="C15" i="12" s="1"/>
  <c r="N22" i="8"/>
  <c r="O22" s="1"/>
  <c r="Y22"/>
  <c r="Z22" s="1"/>
  <c r="AG22"/>
  <c r="AH22" s="1"/>
  <c r="AO22"/>
  <c r="AP22" s="1"/>
  <c r="AX22"/>
  <c r="AY22" s="1"/>
  <c r="BF22"/>
  <c r="BG22" s="1"/>
  <c r="BN22"/>
  <c r="BO22" s="1"/>
  <c r="BT22"/>
  <c r="C16" i="12" s="1"/>
  <c r="N23" i="8"/>
  <c r="O23" s="1"/>
  <c r="Y23"/>
  <c r="Q17" i="12" s="1"/>
  <c r="AG23" i="8"/>
  <c r="AH23" s="1"/>
  <c r="AO23"/>
  <c r="AP23" s="1"/>
  <c r="AX23"/>
  <c r="AY23" s="1"/>
  <c r="BF23"/>
  <c r="AK17" i="12" s="1"/>
  <c r="BN23" i="8"/>
  <c r="AP17" i="12" s="1"/>
  <c r="BT23" i="8"/>
  <c r="C17" i="12" s="1"/>
  <c r="N24" i="8"/>
  <c r="O24" s="1"/>
  <c r="Y24"/>
  <c r="Q18" i="12" s="1"/>
  <c r="AG24" i="8"/>
  <c r="V18" i="12" s="1"/>
  <c r="AO24" i="8"/>
  <c r="AP24" s="1"/>
  <c r="AX24"/>
  <c r="AY24" s="1"/>
  <c r="BF24"/>
  <c r="BG24" s="1"/>
  <c r="BN24"/>
  <c r="BO24" s="1"/>
  <c r="BT24"/>
  <c r="C18" i="12" s="1"/>
  <c r="N25" i="8"/>
  <c r="L19" i="12" s="1"/>
  <c r="Y25" i="8"/>
  <c r="Q19" i="12" s="1"/>
  <c r="AG25" i="8"/>
  <c r="AH25" s="1"/>
  <c r="AO25"/>
  <c r="AP25" s="1"/>
  <c r="AX25"/>
  <c r="AY25" s="1"/>
  <c r="BF25"/>
  <c r="BG25" s="1"/>
  <c r="BN25"/>
  <c r="BO25" s="1"/>
  <c r="BT25"/>
  <c r="C19" i="12" s="1"/>
  <c r="N26" i="8"/>
  <c r="O26" s="1"/>
  <c r="Y26"/>
  <c r="Z26" s="1"/>
  <c r="AG26"/>
  <c r="AH26" s="1"/>
  <c r="AO26"/>
  <c r="AP26" s="1"/>
  <c r="AX26"/>
  <c r="AY26" s="1"/>
  <c r="BF26"/>
  <c r="BG26" s="1"/>
  <c r="BN26"/>
  <c r="BO26" s="1"/>
  <c r="BT26"/>
  <c r="C20" i="12" s="1"/>
  <c r="N27" i="8"/>
  <c r="O27" s="1"/>
  <c r="Y27"/>
  <c r="Q21" i="12" s="1"/>
  <c r="AG27" i="8"/>
  <c r="AH27" s="1"/>
  <c r="AO27"/>
  <c r="AP27" s="1"/>
  <c r="AX27"/>
  <c r="AY27" s="1"/>
  <c r="BF27"/>
  <c r="BG27" s="1"/>
  <c r="BN27"/>
  <c r="BO27" s="1"/>
  <c r="BT27"/>
  <c r="C21" i="12" s="1"/>
  <c r="N28" i="8"/>
  <c r="O28" s="1"/>
  <c r="Y28"/>
  <c r="Z28" s="1"/>
  <c r="AG28"/>
  <c r="AH28" s="1"/>
  <c r="AO28"/>
  <c r="AP28" s="1"/>
  <c r="AX28"/>
  <c r="AY28" s="1"/>
  <c r="BF28"/>
  <c r="BG28" s="1"/>
  <c r="BN28"/>
  <c r="BO28" s="1"/>
  <c r="BT28"/>
  <c r="C22" i="12" s="1"/>
  <c r="N29" i="8"/>
  <c r="O29" s="1"/>
  <c r="Y29"/>
  <c r="Q23" i="12" s="1"/>
  <c r="AG29" i="8"/>
  <c r="AH29" s="1"/>
  <c r="AO29"/>
  <c r="AP29" s="1"/>
  <c r="AX29"/>
  <c r="AY29" s="1"/>
  <c r="BF29"/>
  <c r="BG29" s="1"/>
  <c r="BN29"/>
  <c r="BO29" s="1"/>
  <c r="BT29"/>
  <c r="C23" i="12" s="1"/>
  <c r="N30" i="8"/>
  <c r="O30" s="1"/>
  <c r="Y30"/>
  <c r="Z30" s="1"/>
  <c r="AG30"/>
  <c r="AH30" s="1"/>
  <c r="AO30"/>
  <c r="AP30" s="1"/>
  <c r="AX30"/>
  <c r="AY30" s="1"/>
  <c r="BF30"/>
  <c r="BG30" s="1"/>
  <c r="BN30"/>
  <c r="BO30" s="1"/>
  <c r="BT30"/>
  <c r="C24" i="12" s="1"/>
  <c r="N31" i="8"/>
  <c r="O31" s="1"/>
  <c r="Y31"/>
  <c r="Q25" i="12" s="1"/>
  <c r="AG31" i="8"/>
  <c r="V25" i="12" s="1"/>
  <c r="AO31" i="8"/>
  <c r="AP31" s="1"/>
  <c r="AX31"/>
  <c r="AY31" s="1"/>
  <c r="BF31"/>
  <c r="BG31" s="1"/>
  <c r="BN31"/>
  <c r="BO31" s="1"/>
  <c r="BT31"/>
  <c r="C25" i="12" s="1"/>
  <c r="N32" i="8"/>
  <c r="O32" s="1"/>
  <c r="Y32"/>
  <c r="Z32" s="1"/>
  <c r="AG32"/>
  <c r="AH32" s="1"/>
  <c r="AO32"/>
  <c r="AP32" s="1"/>
  <c r="AX32"/>
  <c r="AY32" s="1"/>
  <c r="BF32"/>
  <c r="BG32" s="1"/>
  <c r="BN32"/>
  <c r="BO32" s="1"/>
  <c r="BT32"/>
  <c r="C26" i="12" s="1"/>
  <c r="N33" i="8"/>
  <c r="O33" s="1"/>
  <c r="Y33"/>
  <c r="Z33" s="1"/>
  <c r="AG33"/>
  <c r="AH33" s="1"/>
  <c r="AO33"/>
  <c r="AP33" s="1"/>
  <c r="AX33"/>
  <c r="AY33" s="1"/>
  <c r="BF33"/>
  <c r="BG33" s="1"/>
  <c r="BN33"/>
  <c r="BO33" s="1"/>
  <c r="BT33"/>
  <c r="C27" i="12" s="1"/>
  <c r="N34" i="8"/>
  <c r="O34" s="1"/>
  <c r="Y34"/>
  <c r="Z34" s="1"/>
  <c r="AG34"/>
  <c r="AH34" s="1"/>
  <c r="AO34"/>
  <c r="AP34" s="1"/>
  <c r="AX34"/>
  <c r="AY34" s="1"/>
  <c r="BF34"/>
  <c r="BG34" s="1"/>
  <c r="BN34"/>
  <c r="BO34" s="1"/>
  <c r="BT34"/>
  <c r="C28" i="12" s="1"/>
  <c r="N35" i="8"/>
  <c r="O35" s="1"/>
  <c r="Y35"/>
  <c r="Z35" s="1"/>
  <c r="AG35"/>
  <c r="AH35" s="1"/>
  <c r="AO35"/>
  <c r="AP35" s="1"/>
  <c r="AX35"/>
  <c r="AY35" s="1"/>
  <c r="BF35"/>
  <c r="BG35" s="1"/>
  <c r="BN35"/>
  <c r="BO35" s="1"/>
  <c r="BT35"/>
  <c r="C29" i="12" s="1"/>
  <c r="N36" i="8"/>
  <c r="O36" s="1"/>
  <c r="Y36"/>
  <c r="Z36" s="1"/>
  <c r="AG36"/>
  <c r="AH36" s="1"/>
  <c r="AO36"/>
  <c r="AP36" s="1"/>
  <c r="AX36"/>
  <c r="AY36" s="1"/>
  <c r="BF36"/>
  <c r="BG36" s="1"/>
  <c r="BN36"/>
  <c r="BO36" s="1"/>
  <c r="BT36"/>
  <c r="C30" i="12" s="1"/>
  <c r="N37" i="8"/>
  <c r="O37" s="1"/>
  <c r="Y37"/>
  <c r="Z37" s="1"/>
  <c r="AG37"/>
  <c r="AH37" s="1"/>
  <c r="AO37"/>
  <c r="AP37" s="1"/>
  <c r="AX37"/>
  <c r="AY37" s="1"/>
  <c r="BF37"/>
  <c r="BG37" s="1"/>
  <c r="BN37"/>
  <c r="BO37" s="1"/>
  <c r="BT37"/>
  <c r="C31" i="12" s="1"/>
  <c r="N38" i="8"/>
  <c r="O38" s="1"/>
  <c r="Y38"/>
  <c r="Z38" s="1"/>
  <c r="AG38"/>
  <c r="AH38" s="1"/>
  <c r="AO38"/>
  <c r="AP38" s="1"/>
  <c r="AX38"/>
  <c r="AY38" s="1"/>
  <c r="BF38"/>
  <c r="BG38" s="1"/>
  <c r="BN38"/>
  <c r="BO38" s="1"/>
  <c r="BT38"/>
  <c r="C32" i="12" s="1"/>
  <c r="N39" i="8"/>
  <c r="O39" s="1"/>
  <c r="Y39"/>
  <c r="Z39" s="1"/>
  <c r="AG39"/>
  <c r="AH39" s="1"/>
  <c r="AO39"/>
  <c r="AP39" s="1"/>
  <c r="AX39"/>
  <c r="AY39" s="1"/>
  <c r="BF39"/>
  <c r="BG39" s="1"/>
  <c r="BN39"/>
  <c r="BO39" s="1"/>
  <c r="BT39"/>
  <c r="C33" i="12" s="1"/>
  <c r="N40" i="8"/>
  <c r="O40" s="1"/>
  <c r="Y40"/>
  <c r="Z40" s="1"/>
  <c r="AG40"/>
  <c r="AH40" s="1"/>
  <c r="AO40"/>
  <c r="AP40" s="1"/>
  <c r="AX40"/>
  <c r="AY40" s="1"/>
  <c r="BF40"/>
  <c r="BG40" s="1"/>
  <c r="BN40"/>
  <c r="BO40" s="1"/>
  <c r="BT40"/>
  <c r="C34" i="12" s="1"/>
  <c r="N41" i="8"/>
  <c r="O41" s="1"/>
  <c r="Y41"/>
  <c r="Z41" s="1"/>
  <c r="AG41"/>
  <c r="AH41" s="1"/>
  <c r="AO41"/>
  <c r="AP41" s="1"/>
  <c r="AX41"/>
  <c r="AY41" s="1"/>
  <c r="BF41"/>
  <c r="BG41" s="1"/>
  <c r="BN41"/>
  <c r="BO41" s="1"/>
  <c r="BT41"/>
  <c r="C35" i="12" s="1"/>
  <c r="N42" i="8"/>
  <c r="O42" s="1"/>
  <c r="Y42"/>
  <c r="Z42" s="1"/>
  <c r="AG42"/>
  <c r="AH42" s="1"/>
  <c r="AO42"/>
  <c r="AP42" s="1"/>
  <c r="AX42"/>
  <c r="AY42" s="1"/>
  <c r="BF42"/>
  <c r="BG42" s="1"/>
  <c r="BN42"/>
  <c r="BO42" s="1"/>
  <c r="BT42"/>
  <c r="C36" i="12" s="1"/>
  <c r="N43" i="8"/>
  <c r="O43" s="1"/>
  <c r="Y43"/>
  <c r="Z43" s="1"/>
  <c r="AG43"/>
  <c r="AH43" s="1"/>
  <c r="AO43"/>
  <c r="AP43" s="1"/>
  <c r="AX43"/>
  <c r="AY43" s="1"/>
  <c r="BF43"/>
  <c r="BG43" s="1"/>
  <c r="BN43"/>
  <c r="BO43" s="1"/>
  <c r="BT43"/>
  <c r="C37" i="12" s="1"/>
  <c r="N44" i="8"/>
  <c r="O44" s="1"/>
  <c r="Y44"/>
  <c r="Z44" s="1"/>
  <c r="AG44"/>
  <c r="AH44" s="1"/>
  <c r="AO44"/>
  <c r="AP44" s="1"/>
  <c r="AX44"/>
  <c r="AY44" s="1"/>
  <c r="BF44"/>
  <c r="BG44" s="1"/>
  <c r="BN44"/>
  <c r="BO44" s="1"/>
  <c r="BT44"/>
  <c r="C38" i="12" s="1"/>
  <c r="N45" i="8"/>
  <c r="O45" s="1"/>
  <c r="Y45"/>
  <c r="Z45" s="1"/>
  <c r="AG45"/>
  <c r="AH45" s="1"/>
  <c r="AO45"/>
  <c r="AP45" s="1"/>
  <c r="AX45"/>
  <c r="AY45" s="1"/>
  <c r="BF45"/>
  <c r="BG45" s="1"/>
  <c r="BN45"/>
  <c r="BO45" s="1"/>
  <c r="BT45"/>
  <c r="C39" i="12" s="1"/>
  <c r="N46" i="8"/>
  <c r="O46" s="1"/>
  <c r="Y46"/>
  <c r="Z46" s="1"/>
  <c r="AG46"/>
  <c r="AH46" s="1"/>
  <c r="AO46"/>
  <c r="AP46" s="1"/>
  <c r="AX46"/>
  <c r="AY46" s="1"/>
  <c r="BF46"/>
  <c r="BG46" s="1"/>
  <c r="BN46"/>
  <c r="BO46" s="1"/>
  <c r="BT46"/>
  <c r="C40" i="12" s="1"/>
  <c r="N47" i="8"/>
  <c r="O47" s="1"/>
  <c r="Y47"/>
  <c r="Z47" s="1"/>
  <c r="AG47"/>
  <c r="AH47" s="1"/>
  <c r="AO47"/>
  <c r="AP47" s="1"/>
  <c r="AX47"/>
  <c r="AY47" s="1"/>
  <c r="BF47"/>
  <c r="BG47" s="1"/>
  <c r="BN47"/>
  <c r="BO47" s="1"/>
  <c r="BT47"/>
  <c r="C41" i="12" s="1"/>
  <c r="N48" i="8"/>
  <c r="O48" s="1"/>
  <c r="Y48"/>
  <c r="Z48" s="1"/>
  <c r="AG48"/>
  <c r="AH48" s="1"/>
  <c r="AO48"/>
  <c r="AP48" s="1"/>
  <c r="AX48"/>
  <c r="AY48" s="1"/>
  <c r="BF48"/>
  <c r="BG48" s="1"/>
  <c r="BN48"/>
  <c r="BO48" s="1"/>
  <c r="BT48"/>
  <c r="C42" i="12" s="1"/>
  <c r="N49" i="8"/>
  <c r="O49" s="1"/>
  <c r="Y49"/>
  <c r="Z49" s="1"/>
  <c r="AG49"/>
  <c r="AH49" s="1"/>
  <c r="AO49"/>
  <c r="AP49" s="1"/>
  <c r="AX49"/>
  <c r="AY49" s="1"/>
  <c r="BF49"/>
  <c r="BG49" s="1"/>
  <c r="BN49"/>
  <c r="BO49" s="1"/>
  <c r="BT49"/>
  <c r="C43" i="12" s="1"/>
  <c r="N50" i="8"/>
  <c r="O50" s="1"/>
  <c r="Y50"/>
  <c r="Z50" s="1"/>
  <c r="AG50"/>
  <c r="AH50" s="1"/>
  <c r="AO50"/>
  <c r="AP50" s="1"/>
  <c r="AX50"/>
  <c r="AY50" s="1"/>
  <c r="BF50"/>
  <c r="BG50" s="1"/>
  <c r="BN50"/>
  <c r="BO50" s="1"/>
  <c r="BT50"/>
  <c r="C44" i="12" s="1"/>
  <c r="N51" i="8"/>
  <c r="O51" s="1"/>
  <c r="Y51"/>
  <c r="Z51" s="1"/>
  <c r="AG51"/>
  <c r="AH51" s="1"/>
  <c r="AO51"/>
  <c r="AP51" s="1"/>
  <c r="AX51"/>
  <c r="AY51" s="1"/>
  <c r="BF51"/>
  <c r="BG51" s="1"/>
  <c r="BN51"/>
  <c r="BO51" s="1"/>
  <c r="BT51"/>
  <c r="C45" i="12" s="1"/>
  <c r="N52" i="8"/>
  <c r="O52" s="1"/>
  <c r="Y52"/>
  <c r="Z52" s="1"/>
  <c r="AG52"/>
  <c r="AH52" s="1"/>
  <c r="AO52"/>
  <c r="AP52" s="1"/>
  <c r="AX52"/>
  <c r="AY52" s="1"/>
  <c r="BF52"/>
  <c r="BG52" s="1"/>
  <c r="BN52"/>
  <c r="BO52" s="1"/>
  <c r="BT52"/>
  <c r="C46" i="12" s="1"/>
  <c r="N53" i="8"/>
  <c r="O53" s="1"/>
  <c r="Y53"/>
  <c r="Z53" s="1"/>
  <c r="AG53"/>
  <c r="AH53" s="1"/>
  <c r="AO53"/>
  <c r="AP53" s="1"/>
  <c r="AX53"/>
  <c r="AY53" s="1"/>
  <c r="BF53"/>
  <c r="BG53" s="1"/>
  <c r="BN53"/>
  <c r="BO53" s="1"/>
  <c r="BT53"/>
  <c r="C47" i="12" s="1"/>
  <c r="N54" i="8"/>
  <c r="O54" s="1"/>
  <c r="Y54"/>
  <c r="Z54" s="1"/>
  <c r="AG54"/>
  <c r="AH54" s="1"/>
  <c r="AO54"/>
  <c r="AP54" s="1"/>
  <c r="AX54"/>
  <c r="AY54" s="1"/>
  <c r="BF54"/>
  <c r="BG54" s="1"/>
  <c r="BN54"/>
  <c r="BO54" s="1"/>
  <c r="BT54"/>
  <c r="C48" i="12" s="1"/>
  <c r="N55" i="8"/>
  <c r="O55" s="1"/>
  <c r="Y55"/>
  <c r="Z55" s="1"/>
  <c r="AG55"/>
  <c r="AH55" s="1"/>
  <c r="AO55"/>
  <c r="AP55" s="1"/>
  <c r="AX55"/>
  <c r="AY55" s="1"/>
  <c r="BF55"/>
  <c r="BG55" s="1"/>
  <c r="BN55"/>
  <c r="BO55" s="1"/>
  <c r="BT55"/>
  <c r="C49" i="12" s="1"/>
  <c r="N56" i="8"/>
  <c r="O56" s="1"/>
  <c r="Y56"/>
  <c r="Z56" s="1"/>
  <c r="AG56"/>
  <c r="AH56" s="1"/>
  <c r="AO56"/>
  <c r="AP56" s="1"/>
  <c r="AX56"/>
  <c r="AY56" s="1"/>
  <c r="BF56"/>
  <c r="BG56" s="1"/>
  <c r="BN56"/>
  <c r="BO56" s="1"/>
  <c r="BT56"/>
  <c r="C50" i="12" s="1"/>
  <c r="N57" i="8"/>
  <c r="O57" s="1"/>
  <c r="Y57"/>
  <c r="Z57" s="1"/>
  <c r="AG57"/>
  <c r="AH57" s="1"/>
  <c r="AO57"/>
  <c r="AP57" s="1"/>
  <c r="AX57"/>
  <c r="AY57" s="1"/>
  <c r="BF57"/>
  <c r="BG57" s="1"/>
  <c r="BN57"/>
  <c r="BO57" s="1"/>
  <c r="BT57"/>
  <c r="C51" i="12" s="1"/>
  <c r="N58" i="8"/>
  <c r="O58" s="1"/>
  <c r="Y58"/>
  <c r="Z58" s="1"/>
  <c r="AG58"/>
  <c r="AH58" s="1"/>
  <c r="AO58"/>
  <c r="AP58" s="1"/>
  <c r="AX58"/>
  <c r="AY58" s="1"/>
  <c r="BF58"/>
  <c r="BG58" s="1"/>
  <c r="BN58"/>
  <c r="BO58" s="1"/>
  <c r="BT58"/>
  <c r="C52" i="12" s="1"/>
  <c r="N59" i="8"/>
  <c r="O59" s="1"/>
  <c r="Y59"/>
  <c r="Z59" s="1"/>
  <c r="AG59"/>
  <c r="AH59" s="1"/>
  <c r="AO59"/>
  <c r="AP59" s="1"/>
  <c r="AX59"/>
  <c r="AY59" s="1"/>
  <c r="BF59"/>
  <c r="BG59" s="1"/>
  <c r="BN59"/>
  <c r="BO59" s="1"/>
  <c r="BT59"/>
  <c r="C53" i="12" s="1"/>
  <c r="N60" i="8"/>
  <c r="O60" s="1"/>
  <c r="Y60"/>
  <c r="Z60" s="1"/>
  <c r="AG60"/>
  <c r="AH60" s="1"/>
  <c r="AO60"/>
  <c r="AP60" s="1"/>
  <c r="AX60"/>
  <c r="AY60" s="1"/>
  <c r="BF60"/>
  <c r="BG60" s="1"/>
  <c r="BN60"/>
  <c r="BO60" s="1"/>
  <c r="BT60"/>
  <c r="C54" i="12" s="1"/>
  <c r="N61" i="8"/>
  <c r="O61" s="1"/>
  <c r="Y61"/>
  <c r="Z61" s="1"/>
  <c r="AG61"/>
  <c r="AH61" s="1"/>
  <c r="AO61"/>
  <c r="AP61" s="1"/>
  <c r="AX61"/>
  <c r="AY61" s="1"/>
  <c r="BF61"/>
  <c r="BG61" s="1"/>
  <c r="BN61"/>
  <c r="BO61" s="1"/>
  <c r="BT61"/>
  <c r="C55" i="12" s="1"/>
  <c r="N62" i="8"/>
  <c r="O62" s="1"/>
  <c r="Y62"/>
  <c r="Z62" s="1"/>
  <c r="AG62"/>
  <c r="AH62" s="1"/>
  <c r="AO62"/>
  <c r="AP62" s="1"/>
  <c r="AX62"/>
  <c r="AY62" s="1"/>
  <c r="BF62"/>
  <c r="BG62" s="1"/>
  <c r="BN62"/>
  <c r="BO62" s="1"/>
  <c r="BT62"/>
  <c r="C56" i="12" s="1"/>
  <c r="N63" i="8"/>
  <c r="O63" s="1"/>
  <c r="Y63"/>
  <c r="Z63" s="1"/>
  <c r="AG63"/>
  <c r="AH63" s="1"/>
  <c r="AO63"/>
  <c r="AP63" s="1"/>
  <c r="AX63"/>
  <c r="AY63" s="1"/>
  <c r="BF63"/>
  <c r="BG63" s="1"/>
  <c r="BN63"/>
  <c r="BO63" s="1"/>
  <c r="N64"/>
  <c r="O64" s="1"/>
  <c r="Y64"/>
  <c r="Q58" i="12" s="1"/>
  <c r="AG64" i="8"/>
  <c r="AH64" s="1"/>
  <c r="AO64"/>
  <c r="AP64" s="1"/>
  <c r="AX64"/>
  <c r="AY64" s="1"/>
  <c r="BF64"/>
  <c r="BG64" s="1"/>
  <c r="BN64"/>
  <c r="BO64" s="1"/>
  <c r="N65"/>
  <c r="O65" s="1"/>
  <c r="Y65"/>
  <c r="Z65" s="1"/>
  <c r="AG65"/>
  <c r="AH65" s="1"/>
  <c r="AO65"/>
  <c r="AP65" s="1"/>
  <c r="AX65"/>
  <c r="AY65" s="1"/>
  <c r="BF65"/>
  <c r="BG65" s="1"/>
  <c r="BN65"/>
  <c r="BO65" s="1"/>
  <c r="N66"/>
  <c r="O66" s="1"/>
  <c r="Y66"/>
  <c r="Z66" s="1"/>
  <c r="AG66"/>
  <c r="AH66" s="1"/>
  <c r="AO66"/>
  <c r="AP66" s="1"/>
  <c r="AX66"/>
  <c r="AY66" s="1"/>
  <c r="BF66"/>
  <c r="BG66" s="1"/>
  <c r="BN66"/>
  <c r="BO66" s="1"/>
  <c r="N67"/>
  <c r="O67" s="1"/>
  <c r="Y67"/>
  <c r="Z67" s="1"/>
  <c r="AG67"/>
  <c r="AH67" s="1"/>
  <c r="AO67"/>
  <c r="AP67" s="1"/>
  <c r="AX67"/>
  <c r="AY67" s="1"/>
  <c r="BF67"/>
  <c r="BG67" s="1"/>
  <c r="BN67"/>
  <c r="BO67" s="1"/>
  <c r="N68"/>
  <c r="O68" s="1"/>
  <c r="Y68"/>
  <c r="Z68" s="1"/>
  <c r="AG68"/>
  <c r="AH68" s="1"/>
  <c r="AO68"/>
  <c r="AP68" s="1"/>
  <c r="AX68"/>
  <c r="AY68" s="1"/>
  <c r="BF68"/>
  <c r="BG68" s="1"/>
  <c r="BN68"/>
  <c r="BO68" s="1"/>
  <c r="N69"/>
  <c r="O69" s="1"/>
  <c r="Y69"/>
  <c r="Z69" s="1"/>
  <c r="AG69"/>
  <c r="AH69" s="1"/>
  <c r="AO69"/>
  <c r="AP69" s="1"/>
  <c r="AX69"/>
  <c r="AY69" s="1"/>
  <c r="BF69"/>
  <c r="BG69" s="1"/>
  <c r="BN69"/>
  <c r="BO69" s="1"/>
  <c r="N70"/>
  <c r="O70" s="1"/>
  <c r="Y70"/>
  <c r="Z70" s="1"/>
  <c r="AG70"/>
  <c r="AH70" s="1"/>
  <c r="AO70"/>
  <c r="AP70" s="1"/>
  <c r="AX70"/>
  <c r="AY70" s="1"/>
  <c r="BF70"/>
  <c r="BG70" s="1"/>
  <c r="BN70"/>
  <c r="BO70" s="1"/>
  <c r="AA4" i="6"/>
  <c r="AG39" i="5"/>
  <c r="B29" i="3"/>
  <c r="H29"/>
  <c r="Y24" i="17" l="1"/>
  <c r="AL24"/>
  <c r="U2" i="12"/>
  <c r="C18" i="17"/>
  <c r="AM3"/>
  <c r="P3" i="12"/>
  <c r="Z3" i="17"/>
  <c r="N18"/>
  <c r="O24" i="14"/>
  <c r="O25" i="9"/>
  <c r="Q7" i="16"/>
  <c r="I11" i="17"/>
  <c r="C16"/>
  <c r="O23" i="14"/>
  <c r="D14" i="17"/>
  <c r="O11" i="4"/>
  <c r="AV2" i="12"/>
  <c r="AT73" i="5"/>
  <c r="AU71"/>
  <c r="AV71" s="1"/>
  <c r="I11" i="9"/>
  <c r="R10" i="8"/>
  <c r="F3" i="5"/>
  <c r="E3" i="8"/>
  <c r="F17" i="16"/>
  <c r="G16"/>
  <c r="E16"/>
  <c r="F15"/>
  <c r="G14"/>
  <c r="E14"/>
  <c r="F13"/>
  <c r="F11"/>
  <c r="G17"/>
  <c r="E17"/>
  <c r="F16"/>
  <c r="G15"/>
  <c r="E15"/>
  <c r="F14"/>
  <c r="G13"/>
  <c r="E13"/>
  <c r="G11"/>
  <c r="E11"/>
  <c r="D5"/>
  <c r="P13"/>
  <c r="P17"/>
  <c r="P11"/>
  <c r="Q12"/>
  <c r="R15"/>
  <c r="R13"/>
  <c r="P14"/>
  <c r="Q11"/>
  <c r="Q15"/>
  <c r="R12"/>
  <c r="R16"/>
  <c r="Q14"/>
  <c r="P15"/>
  <c r="Q16"/>
  <c r="R11"/>
  <c r="R17"/>
  <c r="O5"/>
  <c r="P12"/>
  <c r="P16"/>
  <c r="Q13"/>
  <c r="Q17"/>
  <c r="R14"/>
  <c r="BU76" i="8"/>
  <c r="D70" i="12" s="1"/>
  <c r="BU74" i="8"/>
  <c r="D68" i="12" s="1"/>
  <c r="BU72" i="8"/>
  <c r="D66" i="12" s="1"/>
  <c r="I11" i="14"/>
  <c r="F7" i="16"/>
  <c r="C41" i="5"/>
  <c r="Q39"/>
  <c r="R53" i="8"/>
  <c r="AQ31"/>
  <c r="R31"/>
  <c r="AT75" i="5"/>
  <c r="AP70" i="12"/>
  <c r="AP68"/>
  <c r="AP66"/>
  <c r="AP64"/>
  <c r="AP71"/>
  <c r="AP69"/>
  <c r="AP67"/>
  <c r="AP65"/>
  <c r="AK70"/>
  <c r="AK68"/>
  <c r="AK66"/>
  <c r="AK64"/>
  <c r="AK62"/>
  <c r="AK71"/>
  <c r="AK69"/>
  <c r="AK67"/>
  <c r="AK65"/>
  <c r="AK63"/>
  <c r="AF70"/>
  <c r="AF68"/>
  <c r="AF66"/>
  <c r="AF64"/>
  <c r="AF71"/>
  <c r="AF69"/>
  <c r="AF67"/>
  <c r="AF65"/>
  <c r="AA70"/>
  <c r="AA68"/>
  <c r="AA66"/>
  <c r="AA64"/>
  <c r="AA62"/>
  <c r="AA71"/>
  <c r="AA69"/>
  <c r="AA67"/>
  <c r="AA65"/>
  <c r="AA63"/>
  <c r="V70"/>
  <c r="V68"/>
  <c r="V66"/>
  <c r="V64"/>
  <c r="V62"/>
  <c r="V60"/>
  <c r="V58"/>
  <c r="V56"/>
  <c r="V43"/>
  <c r="V71"/>
  <c r="V69"/>
  <c r="V67"/>
  <c r="V65"/>
  <c r="V63"/>
  <c r="V61"/>
  <c r="V59"/>
  <c r="V57"/>
  <c r="V45"/>
  <c r="Q70"/>
  <c r="Q68"/>
  <c r="Q66"/>
  <c r="Q64"/>
  <c r="Q71"/>
  <c r="Q69"/>
  <c r="Q67"/>
  <c r="Q65"/>
  <c r="AT76" i="5"/>
  <c r="AT74"/>
  <c r="AT72"/>
  <c r="AT70"/>
  <c r="I75"/>
  <c r="I73"/>
  <c r="I71"/>
  <c r="I76"/>
  <c r="I74"/>
  <c r="I72"/>
  <c r="I70"/>
  <c r="C25"/>
  <c r="AG23"/>
  <c r="Q23"/>
  <c r="C9"/>
  <c r="R5" i="14"/>
  <c r="O5"/>
  <c r="C11" s="1"/>
  <c r="D18" i="4"/>
  <c r="G3" i="14"/>
  <c r="O17" i="4"/>
  <c r="C16" i="14"/>
  <c r="D14" i="9"/>
  <c r="D14" i="14"/>
  <c r="R8" i="8"/>
  <c r="T21" i="14"/>
  <c r="T17"/>
  <c r="S14"/>
  <c r="T12"/>
  <c r="T10"/>
  <c r="S5"/>
  <c r="P3"/>
  <c r="S21"/>
  <c r="C18"/>
  <c r="S17"/>
  <c r="S12"/>
  <c r="S10"/>
  <c r="G3" i="9"/>
  <c r="AP45" i="12"/>
  <c r="AP41"/>
  <c r="AP43"/>
  <c r="AP39"/>
  <c r="AK61"/>
  <c r="AK59"/>
  <c r="AK57"/>
  <c r="AK55"/>
  <c r="AK53"/>
  <c r="AK51"/>
  <c r="AK49"/>
  <c r="AK47"/>
  <c r="AK45"/>
  <c r="AK60"/>
  <c r="AK58"/>
  <c r="AK56"/>
  <c r="AK54"/>
  <c r="AK52"/>
  <c r="AK50"/>
  <c r="AK48"/>
  <c r="AK46"/>
  <c r="AK44"/>
  <c r="AF62"/>
  <c r="AF60"/>
  <c r="AF58"/>
  <c r="AF56"/>
  <c r="AF54"/>
  <c r="AF52"/>
  <c r="AF50"/>
  <c r="AF48"/>
  <c r="AF63"/>
  <c r="AF61"/>
  <c r="AF59"/>
  <c r="AF57"/>
  <c r="AF55"/>
  <c r="AF53"/>
  <c r="AF51"/>
  <c r="AF49"/>
  <c r="AF47"/>
  <c r="AA61"/>
  <c r="AA59"/>
  <c r="AA57"/>
  <c r="AA55"/>
  <c r="AA53"/>
  <c r="AA51"/>
  <c r="AA49"/>
  <c r="AA44"/>
  <c r="AA40"/>
  <c r="AA60"/>
  <c r="AA58"/>
  <c r="AA56"/>
  <c r="AA54"/>
  <c r="AA52"/>
  <c r="AA50"/>
  <c r="AA46"/>
  <c r="AA42"/>
  <c r="V55"/>
  <c r="V53"/>
  <c r="V51"/>
  <c r="V49"/>
  <c r="V47"/>
  <c r="V54"/>
  <c r="V52"/>
  <c r="V50"/>
  <c r="V48"/>
  <c r="V46"/>
  <c r="V44"/>
  <c r="V42"/>
  <c r="Q62"/>
  <c r="Q60"/>
  <c r="Q56"/>
  <c r="Q63"/>
  <c r="Q61"/>
  <c r="Q59"/>
  <c r="Q57"/>
  <c r="Q55"/>
  <c r="AP37"/>
  <c r="AP35"/>
  <c r="AP33"/>
  <c r="AP31"/>
  <c r="AP29"/>
  <c r="AP27"/>
  <c r="AP25"/>
  <c r="AP23"/>
  <c r="AP21"/>
  <c r="AP19"/>
  <c r="BO23" i="8"/>
  <c r="AP15" i="12"/>
  <c r="AP13"/>
  <c r="AP11"/>
  <c r="AP9"/>
  <c r="AP7"/>
  <c r="AP5"/>
  <c r="BO8" i="8"/>
  <c r="T14" i="14" s="1"/>
  <c r="G25" i="11"/>
  <c r="AA38" i="12"/>
  <c r="AA36"/>
  <c r="AA34"/>
  <c r="AA32"/>
  <c r="AA30"/>
  <c r="AA28"/>
  <c r="AA26"/>
  <c r="AA24"/>
  <c r="AA22"/>
  <c r="AA20"/>
  <c r="Z24" i="8"/>
  <c r="W4" i="6"/>
  <c r="L3" i="5"/>
  <c r="E14" i="2"/>
  <c r="K8" i="7" s="1"/>
  <c r="P12" i="17" s="1"/>
  <c r="AP63" i="12"/>
  <c r="AP61"/>
  <c r="AP59"/>
  <c r="AP57"/>
  <c r="AP55"/>
  <c r="AP53"/>
  <c r="AP51"/>
  <c r="AP49"/>
  <c r="AP47"/>
  <c r="AP3"/>
  <c r="AP2"/>
  <c r="AP62"/>
  <c r="AP60"/>
  <c r="AP58"/>
  <c r="AP56"/>
  <c r="AP54"/>
  <c r="AP52"/>
  <c r="AP50"/>
  <c r="AP48"/>
  <c r="AP46"/>
  <c r="AP44"/>
  <c r="AP42"/>
  <c r="AP40"/>
  <c r="AP38"/>
  <c r="AP36"/>
  <c r="AP34"/>
  <c r="AP32"/>
  <c r="AP30"/>
  <c r="AP28"/>
  <c r="AP26"/>
  <c r="AP24"/>
  <c r="AP22"/>
  <c r="AP20"/>
  <c r="AP18"/>
  <c r="AP16"/>
  <c r="AP14"/>
  <c r="AP12"/>
  <c r="AP10"/>
  <c r="AP8"/>
  <c r="AP6"/>
  <c r="AP4"/>
  <c r="AK43"/>
  <c r="AK42"/>
  <c r="AK2"/>
  <c r="AK40"/>
  <c r="AK38"/>
  <c r="AK36"/>
  <c r="AK34"/>
  <c r="AK32"/>
  <c r="AK30"/>
  <c r="AK28"/>
  <c r="AK26"/>
  <c r="AK24"/>
  <c r="AK22"/>
  <c r="AL22" s="1"/>
  <c r="AK20"/>
  <c r="AK18"/>
  <c r="AK16"/>
  <c r="AK14"/>
  <c r="AK12"/>
  <c r="AK10"/>
  <c r="AK8"/>
  <c r="AK6"/>
  <c r="AK4"/>
  <c r="AL54" s="1"/>
  <c r="BG23" i="8"/>
  <c r="G24" i="11"/>
  <c r="AK41" i="12"/>
  <c r="AK39"/>
  <c r="AK37"/>
  <c r="AK35"/>
  <c r="AK33"/>
  <c r="AK31"/>
  <c r="AK29"/>
  <c r="AK27"/>
  <c r="AK25"/>
  <c r="AK23"/>
  <c r="AK21"/>
  <c r="AK19"/>
  <c r="AK15"/>
  <c r="AK13"/>
  <c r="AK11"/>
  <c r="AK9"/>
  <c r="AK7"/>
  <c r="AK5"/>
  <c r="AK3"/>
  <c r="G23" i="11"/>
  <c r="AF45" i="12"/>
  <c r="AF43"/>
  <c r="AF41"/>
  <c r="AF39"/>
  <c r="AF37"/>
  <c r="AF35"/>
  <c r="AF33"/>
  <c r="AF31"/>
  <c r="AF29"/>
  <c r="AF27"/>
  <c r="AF25"/>
  <c r="AF23"/>
  <c r="AF21"/>
  <c r="AF19"/>
  <c r="AF17"/>
  <c r="AF15"/>
  <c r="AF13"/>
  <c r="AF11"/>
  <c r="AF9"/>
  <c r="AF7"/>
  <c r="AF5"/>
  <c r="AF3"/>
  <c r="AF2"/>
  <c r="AF46"/>
  <c r="AF44"/>
  <c r="AF42"/>
  <c r="AF40"/>
  <c r="AF38"/>
  <c r="AF36"/>
  <c r="AF34"/>
  <c r="AF32"/>
  <c r="AF30"/>
  <c r="AF28"/>
  <c r="AF26"/>
  <c r="AF24"/>
  <c r="AF22"/>
  <c r="AF20"/>
  <c r="AF18"/>
  <c r="AF16"/>
  <c r="AF14"/>
  <c r="AF12"/>
  <c r="AF10"/>
  <c r="AF8"/>
  <c r="AF6"/>
  <c r="AF4"/>
  <c r="AA48"/>
  <c r="AA18"/>
  <c r="AA16"/>
  <c r="AA14"/>
  <c r="AA12"/>
  <c r="AA10"/>
  <c r="AA8"/>
  <c r="AA6"/>
  <c r="AA4"/>
  <c r="AA47"/>
  <c r="AA45"/>
  <c r="AA43"/>
  <c r="AA41"/>
  <c r="AA39"/>
  <c r="AA37"/>
  <c r="AA35"/>
  <c r="AA33"/>
  <c r="AA31"/>
  <c r="AA29"/>
  <c r="AA27"/>
  <c r="AA25"/>
  <c r="AA23"/>
  <c r="AA21"/>
  <c r="AA19"/>
  <c r="AA17"/>
  <c r="AA15"/>
  <c r="AA13"/>
  <c r="AA11"/>
  <c r="AA9"/>
  <c r="AA7"/>
  <c r="AA5"/>
  <c r="AA3"/>
  <c r="AH24" i="8"/>
  <c r="V2" i="12"/>
  <c r="V40"/>
  <c r="V38"/>
  <c r="V36"/>
  <c r="V34"/>
  <c r="V32"/>
  <c r="V30"/>
  <c r="V28"/>
  <c r="V26"/>
  <c r="V24"/>
  <c r="V22"/>
  <c r="V20"/>
  <c r="V16"/>
  <c r="V14"/>
  <c r="V12"/>
  <c r="V10"/>
  <c r="V8"/>
  <c r="V6"/>
  <c r="V4"/>
  <c r="G21" i="11"/>
  <c r="V41" i="12"/>
  <c r="V39"/>
  <c r="V37"/>
  <c r="V35"/>
  <c r="V33"/>
  <c r="V31"/>
  <c r="V29"/>
  <c r="V27"/>
  <c r="V23"/>
  <c r="V21"/>
  <c r="V19"/>
  <c r="V17"/>
  <c r="V15"/>
  <c r="V13"/>
  <c r="V11"/>
  <c r="V9"/>
  <c r="V7"/>
  <c r="V5"/>
  <c r="V3"/>
  <c r="Q54"/>
  <c r="Q52"/>
  <c r="Q50"/>
  <c r="Q48"/>
  <c r="Q46"/>
  <c r="Q44"/>
  <c r="Q42"/>
  <c r="Q40"/>
  <c r="Q38"/>
  <c r="Q36"/>
  <c r="Q34"/>
  <c r="Q32"/>
  <c r="Q30"/>
  <c r="Q28"/>
  <c r="Q26"/>
  <c r="Q24"/>
  <c r="Q22"/>
  <c r="Q20"/>
  <c r="Q16"/>
  <c r="Q14"/>
  <c r="Q12"/>
  <c r="Q10"/>
  <c r="Q8"/>
  <c r="Q6"/>
  <c r="Q4"/>
  <c r="Q53"/>
  <c r="Q51"/>
  <c r="Q49"/>
  <c r="Q47"/>
  <c r="Q45"/>
  <c r="Q43"/>
  <c r="Q41"/>
  <c r="Q39"/>
  <c r="Q37"/>
  <c r="Q35"/>
  <c r="Q33"/>
  <c r="Q31"/>
  <c r="Q29"/>
  <c r="Q27"/>
  <c r="O25" i="8"/>
  <c r="L63" i="12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7"/>
  <c r="L15"/>
  <c r="L13"/>
  <c r="L11"/>
  <c r="L9"/>
  <c r="L7"/>
  <c r="L5"/>
  <c r="BU68" i="8"/>
  <c r="BU66"/>
  <c r="BW66" s="1"/>
  <c r="L70" i="12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6"/>
  <c r="L4"/>
  <c r="C4" i="11"/>
  <c r="J4" i="2"/>
  <c r="T3"/>
  <c r="B61" i="12"/>
  <c r="B57"/>
  <c r="B53"/>
  <c r="B49"/>
  <c r="B45"/>
  <c r="B41"/>
  <c r="B35"/>
  <c r="B31"/>
  <c r="B27"/>
  <c r="B23"/>
  <c r="B19"/>
  <c r="B15"/>
  <c r="B11"/>
  <c r="B7"/>
  <c r="K70"/>
  <c r="K66"/>
  <c r="P63"/>
  <c r="P55"/>
  <c r="P47"/>
  <c r="U68"/>
  <c r="Z66"/>
  <c r="AE61"/>
  <c r="AE53"/>
  <c r="AE45"/>
  <c r="AE37"/>
  <c r="AE29"/>
  <c r="AE21"/>
  <c r="AE13"/>
  <c r="AE5"/>
  <c r="AJ70"/>
  <c r="AO57"/>
  <c r="AO49"/>
  <c r="AO41"/>
  <c r="AO33"/>
  <c r="AO25"/>
  <c r="AO17"/>
  <c r="AO9"/>
  <c r="AT66"/>
  <c r="C16" i="9"/>
  <c r="B2" i="12"/>
  <c r="B59"/>
  <c r="B51"/>
  <c r="B43"/>
  <c r="B37"/>
  <c r="B33"/>
  <c r="B29"/>
  <c r="B25"/>
  <c r="B21"/>
  <c r="B17"/>
  <c r="B13"/>
  <c r="B9"/>
  <c r="B5"/>
  <c r="K2"/>
  <c r="Z70"/>
  <c r="D70" i="5"/>
  <c r="AO64" i="12"/>
  <c r="AE64"/>
  <c r="P64"/>
  <c r="D68" i="5"/>
  <c r="AO62" i="12"/>
  <c r="AE62"/>
  <c r="P62"/>
  <c r="D66" i="5"/>
  <c r="AO60" i="12"/>
  <c r="AE60"/>
  <c r="P60"/>
  <c r="D64" i="5"/>
  <c r="AO58" i="12"/>
  <c r="AE58"/>
  <c r="P58"/>
  <c r="D62" i="5"/>
  <c r="AO56" i="12"/>
  <c r="AE56"/>
  <c r="P56"/>
  <c r="D60" i="5"/>
  <c r="AO54" i="12"/>
  <c r="AE54"/>
  <c r="P54"/>
  <c r="D58" i="5"/>
  <c r="AO52" i="12"/>
  <c r="AE52"/>
  <c r="P52"/>
  <c r="D56" i="5"/>
  <c r="AO50" i="12"/>
  <c r="AE50"/>
  <c r="P50"/>
  <c r="D54" i="5"/>
  <c r="AO48" i="12"/>
  <c r="AE48"/>
  <c r="P48"/>
  <c r="D52" i="5"/>
  <c r="AO46" i="12"/>
  <c r="AE46"/>
  <c r="P46"/>
  <c r="D50" i="5"/>
  <c r="AO44" i="12"/>
  <c r="AE44"/>
  <c r="P44"/>
  <c r="D48" i="5"/>
  <c r="AO42" i="12"/>
  <c r="AE42"/>
  <c r="P42"/>
  <c r="D46" i="5"/>
  <c r="AO40" i="12"/>
  <c r="AE40"/>
  <c r="P40"/>
  <c r="D44" i="5"/>
  <c r="AO38" i="12"/>
  <c r="AE38"/>
  <c r="P38"/>
  <c r="AO36"/>
  <c r="AE36"/>
  <c r="P36"/>
  <c r="D40" i="5"/>
  <c r="AO34" i="12"/>
  <c r="AE34"/>
  <c r="P34"/>
  <c r="D38" i="5"/>
  <c r="AO32" i="12"/>
  <c r="AE32"/>
  <c r="P32"/>
  <c r="D36" i="5"/>
  <c r="AO30" i="12"/>
  <c r="AE30"/>
  <c r="P30"/>
  <c r="AO28"/>
  <c r="AE28"/>
  <c r="P28"/>
  <c r="D32" i="5"/>
  <c r="AO26" i="12"/>
  <c r="AE26"/>
  <c r="P26"/>
  <c r="D30" i="5"/>
  <c r="AO24" i="12"/>
  <c r="AE24"/>
  <c r="P24"/>
  <c r="D28" i="5"/>
  <c r="AO22" i="12"/>
  <c r="AE22"/>
  <c r="P22"/>
  <c r="AO20"/>
  <c r="AE20"/>
  <c r="P20"/>
  <c r="D24" i="5"/>
  <c r="AO18" i="12"/>
  <c r="AE18"/>
  <c r="P18"/>
  <c r="D22" i="5"/>
  <c r="AO16" i="12"/>
  <c r="AE16"/>
  <c r="P16"/>
  <c r="D20" i="5"/>
  <c r="AO14" i="12"/>
  <c r="AE14"/>
  <c r="P14"/>
  <c r="AO12"/>
  <c r="AE12"/>
  <c r="P12"/>
  <c r="D16" i="5"/>
  <c r="AO10" i="12"/>
  <c r="AE10"/>
  <c r="P10"/>
  <c r="D14" i="5"/>
  <c r="AO8" i="12"/>
  <c r="AE8"/>
  <c r="P8"/>
  <c r="D12" i="5"/>
  <c r="AO6" i="12"/>
  <c r="AE6"/>
  <c r="P6"/>
  <c r="AO4"/>
  <c r="AE4"/>
  <c r="P4"/>
  <c r="D71" i="5"/>
  <c r="AT65" i="12"/>
  <c r="AJ65"/>
  <c r="Z65"/>
  <c r="U65"/>
  <c r="D77" i="5"/>
  <c r="AT71" i="12"/>
  <c r="AJ71"/>
  <c r="Z71"/>
  <c r="U71"/>
  <c r="D75" i="5"/>
  <c r="AT69" i="12"/>
  <c r="AJ69"/>
  <c r="Z69"/>
  <c r="U69"/>
  <c r="D73" i="5"/>
  <c r="AT67" i="12"/>
  <c r="AJ67"/>
  <c r="Z67"/>
  <c r="U67"/>
  <c r="D37" i="11"/>
  <c r="D35"/>
  <c r="D33"/>
  <c r="D31"/>
  <c r="C37"/>
  <c r="E37" s="1"/>
  <c r="F37" s="1"/>
  <c r="L25" s="1"/>
  <c r="C35"/>
  <c r="E35" s="1"/>
  <c r="F35" s="1"/>
  <c r="L23" s="1"/>
  <c r="C33"/>
  <c r="E33" s="1"/>
  <c r="F33" s="1"/>
  <c r="L21" s="1"/>
  <c r="D8" i="5"/>
  <c r="AO2" i="12"/>
  <c r="AE2"/>
  <c r="P2"/>
  <c r="D69" i="5"/>
  <c r="AT63" i="12"/>
  <c r="AJ63"/>
  <c r="Z63"/>
  <c r="U63"/>
  <c r="D67" i="5"/>
  <c r="AT61" i="12"/>
  <c r="AJ61"/>
  <c r="Z61"/>
  <c r="U61"/>
  <c r="D65" i="5"/>
  <c r="AT59" i="12"/>
  <c r="AJ59"/>
  <c r="Z59"/>
  <c r="U59"/>
  <c r="D63" i="5"/>
  <c r="AT57" i="12"/>
  <c r="AJ57"/>
  <c r="Z57"/>
  <c r="U57"/>
  <c r="D61" i="5"/>
  <c r="AT55" i="12"/>
  <c r="AJ55"/>
  <c r="Z55"/>
  <c r="U55"/>
  <c r="D59" i="5"/>
  <c r="AT53" i="12"/>
  <c r="AJ53"/>
  <c r="Z53"/>
  <c r="U53"/>
  <c r="D57" i="5"/>
  <c r="AT51" i="12"/>
  <c r="AJ51"/>
  <c r="Z51"/>
  <c r="U51"/>
  <c r="D55" i="5"/>
  <c r="AT49" i="12"/>
  <c r="AJ49"/>
  <c r="Z49"/>
  <c r="U49"/>
  <c r="D53" i="5"/>
  <c r="AT47" i="12"/>
  <c r="AJ47"/>
  <c r="Z47"/>
  <c r="U47"/>
  <c r="D51" i="5"/>
  <c r="AT45" i="12"/>
  <c r="AJ45"/>
  <c r="Z45"/>
  <c r="U45"/>
  <c r="D49" i="5"/>
  <c r="AT43" i="12"/>
  <c r="AJ43"/>
  <c r="Z43"/>
  <c r="U43"/>
  <c r="D47" i="5"/>
  <c r="AT41" i="12"/>
  <c r="AJ41"/>
  <c r="Z41"/>
  <c r="U41"/>
  <c r="D45" i="5"/>
  <c r="AT39" i="12"/>
  <c r="AJ39"/>
  <c r="Z39"/>
  <c r="U39"/>
  <c r="D43" i="5"/>
  <c r="AT37" i="12"/>
  <c r="AJ37"/>
  <c r="Z37"/>
  <c r="U37"/>
  <c r="D41" i="5"/>
  <c r="AT35" i="12"/>
  <c r="AJ35"/>
  <c r="Z35"/>
  <c r="U35"/>
  <c r="D39" i="5"/>
  <c r="AT33" i="12"/>
  <c r="AJ33"/>
  <c r="Z33"/>
  <c r="U33"/>
  <c r="D37" i="5"/>
  <c r="AT31" i="12"/>
  <c r="AJ31"/>
  <c r="Z31"/>
  <c r="U31"/>
  <c r="D35" i="5"/>
  <c r="AT29" i="12"/>
  <c r="AJ29"/>
  <c r="Z29"/>
  <c r="U29"/>
  <c r="D33" i="5"/>
  <c r="AT27" i="12"/>
  <c r="AJ27"/>
  <c r="Z27"/>
  <c r="U27"/>
  <c r="D31" i="5"/>
  <c r="AT25" i="12"/>
  <c r="AJ25"/>
  <c r="Z25"/>
  <c r="U25"/>
  <c r="D29" i="5"/>
  <c r="AT23" i="12"/>
  <c r="AJ23"/>
  <c r="Z23"/>
  <c r="U23"/>
  <c r="D27" i="5"/>
  <c r="AT21" i="12"/>
  <c r="AJ21"/>
  <c r="Z21"/>
  <c r="U21"/>
  <c r="D25" i="5"/>
  <c r="AT19" i="12"/>
  <c r="AJ19"/>
  <c r="Z19"/>
  <c r="U19"/>
  <c r="D23" i="5"/>
  <c r="AT17" i="12"/>
  <c r="AJ17"/>
  <c r="Z17"/>
  <c r="U17"/>
  <c r="D21" i="5"/>
  <c r="AT15" i="12"/>
  <c r="AJ15"/>
  <c r="Z15"/>
  <c r="U15"/>
  <c r="D19" i="5"/>
  <c r="AT13" i="12"/>
  <c r="AJ13"/>
  <c r="Z13"/>
  <c r="U13"/>
  <c r="D17" i="5"/>
  <c r="AT11" i="12"/>
  <c r="AJ11"/>
  <c r="Z11"/>
  <c r="U11"/>
  <c r="D15" i="5"/>
  <c r="AT9" i="12"/>
  <c r="AJ9"/>
  <c r="Z9"/>
  <c r="U9"/>
  <c r="K9"/>
  <c r="D13" i="5"/>
  <c r="AT7" i="12"/>
  <c r="AJ7"/>
  <c r="Z7"/>
  <c r="U7"/>
  <c r="K7"/>
  <c r="D11" i="5"/>
  <c r="AT5" i="12"/>
  <c r="AJ5"/>
  <c r="Z5"/>
  <c r="U5"/>
  <c r="K5"/>
  <c r="D9" i="5"/>
  <c r="AT3" i="12"/>
  <c r="AJ3"/>
  <c r="Z3"/>
  <c r="U3"/>
  <c r="K3"/>
  <c r="D72" i="5"/>
  <c r="AO66" i="12"/>
  <c r="AE66"/>
  <c r="P66"/>
  <c r="D76" i="5"/>
  <c r="AO70" i="12"/>
  <c r="AE70"/>
  <c r="P70"/>
  <c r="D74" i="5"/>
  <c r="AO68" i="12"/>
  <c r="AE68"/>
  <c r="P68"/>
  <c r="B71"/>
  <c r="B69"/>
  <c r="B67"/>
  <c r="B65"/>
  <c r="B40"/>
  <c r="K64"/>
  <c r="K62"/>
  <c r="K60"/>
  <c r="K58"/>
  <c r="K56"/>
  <c r="K54"/>
  <c r="K52"/>
  <c r="K50"/>
  <c r="K48"/>
  <c r="K46"/>
  <c r="K44"/>
  <c r="K42"/>
  <c r="K40"/>
  <c r="K38"/>
  <c r="K36"/>
  <c r="K34"/>
  <c r="K32"/>
  <c r="K30"/>
  <c r="K28"/>
  <c r="K26"/>
  <c r="K24"/>
  <c r="K22"/>
  <c r="K20"/>
  <c r="K18"/>
  <c r="K16"/>
  <c r="K14"/>
  <c r="K12"/>
  <c r="K10"/>
  <c r="K6"/>
  <c r="C36" i="11"/>
  <c r="D32"/>
  <c r="D36"/>
  <c r="P71" i="12"/>
  <c r="P67"/>
  <c r="U64"/>
  <c r="U60"/>
  <c r="U56"/>
  <c r="U52"/>
  <c r="U48"/>
  <c r="U44"/>
  <c r="U40"/>
  <c r="U36"/>
  <c r="U32"/>
  <c r="U28"/>
  <c r="U24"/>
  <c r="U20"/>
  <c r="U16"/>
  <c r="U12"/>
  <c r="U8"/>
  <c r="U4"/>
  <c r="Z62"/>
  <c r="Z58"/>
  <c r="Z54"/>
  <c r="Z50"/>
  <c r="Z46"/>
  <c r="Z42"/>
  <c r="Z38"/>
  <c r="Z34"/>
  <c r="Z30"/>
  <c r="Z26"/>
  <c r="Z22"/>
  <c r="Z18"/>
  <c r="Z14"/>
  <c r="Z10"/>
  <c r="Z6"/>
  <c r="AE69"/>
  <c r="AE65"/>
  <c r="AJ62"/>
  <c r="AJ58"/>
  <c r="AJ54"/>
  <c r="AJ50"/>
  <c r="AJ46"/>
  <c r="AJ42"/>
  <c r="AJ38"/>
  <c r="AJ34"/>
  <c r="AJ30"/>
  <c r="AJ26"/>
  <c r="AJ22"/>
  <c r="AJ18"/>
  <c r="AJ14"/>
  <c r="AJ10"/>
  <c r="AJ6"/>
  <c r="AO69"/>
  <c r="AO65"/>
  <c r="AT62"/>
  <c r="AT58"/>
  <c r="AT54"/>
  <c r="AT50"/>
  <c r="AT46"/>
  <c r="AT42"/>
  <c r="AT38"/>
  <c r="AT34"/>
  <c r="AT30"/>
  <c r="AT26"/>
  <c r="AT22"/>
  <c r="AT18"/>
  <c r="AT14"/>
  <c r="AT10"/>
  <c r="AT6"/>
  <c r="F16" i="4"/>
  <c r="M11"/>
  <c r="C57" i="5"/>
  <c r="AG55"/>
  <c r="Q55"/>
  <c r="C49"/>
  <c r="AG47"/>
  <c r="Q47"/>
  <c r="D34"/>
  <c r="C33"/>
  <c r="AG31"/>
  <c r="Q31"/>
  <c r="D18"/>
  <c r="C17"/>
  <c r="AG15"/>
  <c r="Q15"/>
  <c r="E3"/>
  <c r="C4" i="6"/>
  <c r="BR65" i="8"/>
  <c r="AQ65"/>
  <c r="R61"/>
  <c r="BR51"/>
  <c r="AQ51"/>
  <c r="BR45"/>
  <c r="AQ45"/>
  <c r="BR37"/>
  <c r="AQ37"/>
  <c r="AQ23"/>
  <c r="R23"/>
  <c r="AQ15"/>
  <c r="R15"/>
  <c r="BR8"/>
  <c r="AQ8"/>
  <c r="O23" i="9"/>
  <c r="B70" i="12"/>
  <c r="B68"/>
  <c r="B66"/>
  <c r="B64"/>
  <c r="B62"/>
  <c r="B60"/>
  <c r="B58"/>
  <c r="B56"/>
  <c r="B54"/>
  <c r="B52"/>
  <c r="B50"/>
  <c r="B48"/>
  <c r="B46"/>
  <c r="B44"/>
  <c r="B42"/>
  <c r="B38"/>
  <c r="B36"/>
  <c r="B34"/>
  <c r="B32"/>
  <c r="B30"/>
  <c r="B28"/>
  <c r="B26"/>
  <c r="B24"/>
  <c r="B22"/>
  <c r="B20"/>
  <c r="B18"/>
  <c r="B16"/>
  <c r="B14"/>
  <c r="B12"/>
  <c r="B10"/>
  <c r="B8"/>
  <c r="B6"/>
  <c r="B4"/>
  <c r="B3"/>
  <c r="B39"/>
  <c r="K71"/>
  <c r="K69"/>
  <c r="K67"/>
  <c r="K65"/>
  <c r="K63"/>
  <c r="K61"/>
  <c r="K59"/>
  <c r="K57"/>
  <c r="K55"/>
  <c r="K53"/>
  <c r="K51"/>
  <c r="K49"/>
  <c r="K47"/>
  <c r="K45"/>
  <c r="K43"/>
  <c r="K41"/>
  <c r="K39"/>
  <c r="K37"/>
  <c r="K35"/>
  <c r="K33"/>
  <c r="K31"/>
  <c r="K29"/>
  <c r="K27"/>
  <c r="K25"/>
  <c r="K23"/>
  <c r="K21"/>
  <c r="K19"/>
  <c r="K17"/>
  <c r="K15"/>
  <c r="K13"/>
  <c r="K11"/>
  <c r="K8"/>
  <c r="K4"/>
  <c r="C34" i="11"/>
  <c r="C38"/>
  <c r="D34"/>
  <c r="D38"/>
  <c r="P69" i="12"/>
  <c r="P65"/>
  <c r="P61"/>
  <c r="P57"/>
  <c r="P53"/>
  <c r="P49"/>
  <c r="P45"/>
  <c r="P41"/>
  <c r="P37"/>
  <c r="P33"/>
  <c r="P29"/>
  <c r="P25"/>
  <c r="P21"/>
  <c r="P17"/>
  <c r="P13"/>
  <c r="P9"/>
  <c r="P5"/>
  <c r="U70"/>
  <c r="U66"/>
  <c r="U62"/>
  <c r="U58"/>
  <c r="U54"/>
  <c r="U50"/>
  <c r="U46"/>
  <c r="U42"/>
  <c r="U38"/>
  <c r="U34"/>
  <c r="U30"/>
  <c r="U26"/>
  <c r="U22"/>
  <c r="U18"/>
  <c r="U14"/>
  <c r="U10"/>
  <c r="U6"/>
  <c r="Z2"/>
  <c r="Z68"/>
  <c r="Z64"/>
  <c r="Z60"/>
  <c r="Z56"/>
  <c r="Z52"/>
  <c r="Z48"/>
  <c r="Z44"/>
  <c r="Z40"/>
  <c r="Z36"/>
  <c r="Z32"/>
  <c r="Z28"/>
  <c r="Z24"/>
  <c r="Z20"/>
  <c r="Z16"/>
  <c r="Z12"/>
  <c r="Z8"/>
  <c r="Z4"/>
  <c r="AE71"/>
  <c r="AE67"/>
  <c r="AE63"/>
  <c r="AE59"/>
  <c r="AE55"/>
  <c r="AE51"/>
  <c r="AE47"/>
  <c r="AE43"/>
  <c r="AE39"/>
  <c r="AE35"/>
  <c r="AE31"/>
  <c r="AE27"/>
  <c r="AE23"/>
  <c r="AE19"/>
  <c r="AE15"/>
  <c r="AE11"/>
  <c r="AE7"/>
  <c r="AE3"/>
  <c r="AJ2"/>
  <c r="AJ68"/>
  <c r="AJ64"/>
  <c r="AJ60"/>
  <c r="AJ56"/>
  <c r="AJ52"/>
  <c r="AJ48"/>
  <c r="AJ44"/>
  <c r="AJ40"/>
  <c r="AJ36"/>
  <c r="AJ32"/>
  <c r="AJ28"/>
  <c r="AJ24"/>
  <c r="AJ20"/>
  <c r="AJ16"/>
  <c r="AJ12"/>
  <c r="AJ8"/>
  <c r="AJ4"/>
  <c r="AO71"/>
  <c r="AO67"/>
  <c r="AO63"/>
  <c r="AO59"/>
  <c r="AO55"/>
  <c r="AO51"/>
  <c r="AO47"/>
  <c r="AO43"/>
  <c r="AO39"/>
  <c r="AO35"/>
  <c r="AO31"/>
  <c r="AO27"/>
  <c r="AO23"/>
  <c r="AO19"/>
  <c r="AO15"/>
  <c r="AO11"/>
  <c r="AO7"/>
  <c r="AO3"/>
  <c r="AT2"/>
  <c r="AT68"/>
  <c r="AT64"/>
  <c r="AT60"/>
  <c r="AT56"/>
  <c r="AT52"/>
  <c r="AT48"/>
  <c r="AT44"/>
  <c r="AT40"/>
  <c r="AT36"/>
  <c r="AT32"/>
  <c r="AT28"/>
  <c r="AT24"/>
  <c r="AT20"/>
  <c r="AT16"/>
  <c r="AT12"/>
  <c r="AT8"/>
  <c r="AT4"/>
  <c r="AV3"/>
  <c r="AV5"/>
  <c r="AV7"/>
  <c r="AV9"/>
  <c r="AV11"/>
  <c r="AV13"/>
  <c r="AV15"/>
  <c r="AV17"/>
  <c r="AV19"/>
  <c r="AV21"/>
  <c r="AV23"/>
  <c r="AV25"/>
  <c r="AV27"/>
  <c r="AV29"/>
  <c r="AV31"/>
  <c r="AV33"/>
  <c r="AV35"/>
  <c r="AV37"/>
  <c r="AV39"/>
  <c r="AV41"/>
  <c r="AV43"/>
  <c r="AV45"/>
  <c r="AV47"/>
  <c r="AV49"/>
  <c r="AV51"/>
  <c r="AV53"/>
  <c r="AV55"/>
  <c r="AV57"/>
  <c r="AV59"/>
  <c r="AV61"/>
  <c r="AV63"/>
  <c r="AV65"/>
  <c r="AV67"/>
  <c r="AV69"/>
  <c r="AV71"/>
  <c r="AV4"/>
  <c r="AV6"/>
  <c r="AV8"/>
  <c r="AV10"/>
  <c r="AV12"/>
  <c r="AV14"/>
  <c r="AV16"/>
  <c r="AV18"/>
  <c r="AV20"/>
  <c r="AV22"/>
  <c r="AV24"/>
  <c r="AV26"/>
  <c r="AV28"/>
  <c r="AV30"/>
  <c r="AV32"/>
  <c r="AV34"/>
  <c r="AV36"/>
  <c r="AV38"/>
  <c r="AV40"/>
  <c r="AV42"/>
  <c r="AV44"/>
  <c r="AV46"/>
  <c r="AV48"/>
  <c r="AV50"/>
  <c r="AV52"/>
  <c r="AV54"/>
  <c r="AV56"/>
  <c r="AV58"/>
  <c r="AV60"/>
  <c r="AV62"/>
  <c r="AV64"/>
  <c r="AV66"/>
  <c r="AV68"/>
  <c r="AV70"/>
  <c r="L3"/>
  <c r="C31" i="11"/>
  <c r="C32"/>
  <c r="K32"/>
  <c r="J32"/>
  <c r="AK77" i="5"/>
  <c r="AL77" s="1"/>
  <c r="Z77"/>
  <c r="AA77" s="1"/>
  <c r="M77"/>
  <c r="N77" s="1"/>
  <c r="AP77"/>
  <c r="AQ77" s="1"/>
  <c r="AE77"/>
  <c r="AF77" s="1"/>
  <c r="U77"/>
  <c r="V77" s="1"/>
  <c r="H77"/>
  <c r="R14" i="9"/>
  <c r="R21"/>
  <c r="S12"/>
  <c r="C76" i="5"/>
  <c r="C72"/>
  <c r="R10" i="9"/>
  <c r="R17"/>
  <c r="C74" i="5"/>
  <c r="C70"/>
  <c r="Q77"/>
  <c r="Q75"/>
  <c r="Q73"/>
  <c r="Q71"/>
  <c r="AG77"/>
  <c r="AG75"/>
  <c r="AG73"/>
  <c r="AG71"/>
  <c r="R12" i="9"/>
  <c r="S10"/>
  <c r="S14"/>
  <c r="S17"/>
  <c r="S21"/>
  <c r="C71" i="5"/>
  <c r="Q76"/>
  <c r="Q74"/>
  <c r="Q72"/>
  <c r="Q70"/>
  <c r="AG72"/>
  <c r="AG70"/>
  <c r="C18" i="9"/>
  <c r="BU57" i="8"/>
  <c r="BW57" s="1"/>
  <c r="BU53"/>
  <c r="BW53" s="1"/>
  <c r="BU63"/>
  <c r="BW63" s="1"/>
  <c r="BU61"/>
  <c r="BW61" s="1"/>
  <c r="C61" i="5"/>
  <c r="AG59"/>
  <c r="Q59"/>
  <c r="C53"/>
  <c r="AG51"/>
  <c r="Q51"/>
  <c r="C45"/>
  <c r="AG43"/>
  <c r="Q43"/>
  <c r="C37"/>
  <c r="AG35"/>
  <c r="Q35"/>
  <c r="C29"/>
  <c r="AG27"/>
  <c r="Q27"/>
  <c r="C21"/>
  <c r="AG19"/>
  <c r="Q19"/>
  <c r="C13"/>
  <c r="AG11"/>
  <c r="Q11"/>
  <c r="BR69" i="8"/>
  <c r="BU67"/>
  <c r="BW67" s="1"/>
  <c r="BU65"/>
  <c r="BW65" s="1"/>
  <c r="BR63"/>
  <c r="AQ63"/>
  <c r="BU59"/>
  <c r="BW59" s="1"/>
  <c r="R59"/>
  <c r="BR55"/>
  <c r="AQ55"/>
  <c r="BU47"/>
  <c r="BW47" s="1"/>
  <c r="BU43"/>
  <c r="BW43" s="1"/>
  <c r="BU39"/>
  <c r="BW39" s="1"/>
  <c r="BU35"/>
  <c r="BW35" s="1"/>
  <c r="AQ9"/>
  <c r="R9"/>
  <c r="BU77"/>
  <c r="BW77" s="1"/>
  <c r="BU75"/>
  <c r="D69" i="12" s="1"/>
  <c r="BU73" i="8"/>
  <c r="BU71"/>
  <c r="D65" i="12" s="1"/>
  <c r="BV76" i="8"/>
  <c r="F70" i="12" s="1"/>
  <c r="BW76" i="8"/>
  <c r="BV74"/>
  <c r="F68" i="12" s="1"/>
  <c r="BW74" i="8"/>
  <c r="BV72"/>
  <c r="F66" i="12" s="1"/>
  <c r="BW72" i="8"/>
  <c r="O76"/>
  <c r="O74"/>
  <c r="O72"/>
  <c r="BU70"/>
  <c r="BW70" s="1"/>
  <c r="BU69"/>
  <c r="BU55"/>
  <c r="D49" i="12" s="1"/>
  <c r="BU51" i="8"/>
  <c r="BW51" s="1"/>
  <c r="BU49"/>
  <c r="D43" i="12" s="1"/>
  <c r="BU45" i="8"/>
  <c r="D39" i="12" s="1"/>
  <c r="BU41" i="8"/>
  <c r="D35" i="12" s="1"/>
  <c r="BU37" i="8"/>
  <c r="D31" i="12" s="1"/>
  <c r="BU33" i="8"/>
  <c r="D27" i="12" s="1"/>
  <c r="O77" i="8"/>
  <c r="O75"/>
  <c r="O73"/>
  <c r="O71"/>
  <c r="C69" i="5"/>
  <c r="C67"/>
  <c r="C65"/>
  <c r="AG61"/>
  <c r="Q61"/>
  <c r="C59"/>
  <c r="AG57"/>
  <c r="Q57"/>
  <c r="C55"/>
  <c r="AG53"/>
  <c r="Q53"/>
  <c r="C51"/>
  <c r="AG49"/>
  <c r="Q49"/>
  <c r="C47"/>
  <c r="AG45"/>
  <c r="Q45"/>
  <c r="C43"/>
  <c r="AG41"/>
  <c r="Q41"/>
  <c r="C39"/>
  <c r="AG37"/>
  <c r="Q37"/>
  <c r="C35"/>
  <c r="AG33"/>
  <c r="Q33"/>
  <c r="C31"/>
  <c r="AG29"/>
  <c r="Q29"/>
  <c r="C27"/>
  <c r="AG25"/>
  <c r="Q25"/>
  <c r="C23"/>
  <c r="AG21"/>
  <c r="Q21"/>
  <c r="C19"/>
  <c r="AG17"/>
  <c r="Q17"/>
  <c r="C15"/>
  <c r="AG13"/>
  <c r="Q13"/>
  <c r="C11"/>
  <c r="AG9"/>
  <c r="Q9"/>
  <c r="BR67" i="8"/>
  <c r="BR57"/>
  <c r="AQ57"/>
  <c r="R49"/>
  <c r="R47"/>
  <c r="BR43"/>
  <c r="AQ43"/>
  <c r="R41"/>
  <c r="R39"/>
  <c r="BR35"/>
  <c r="AQ35"/>
  <c r="R33"/>
  <c r="BR29"/>
  <c r="BR27"/>
  <c r="AQ25"/>
  <c r="R25"/>
  <c r="BR21"/>
  <c r="BR19"/>
  <c r="AQ17"/>
  <c r="R17"/>
  <c r="BR13"/>
  <c r="BR11"/>
  <c r="R5" i="9"/>
  <c r="AG58" i="5"/>
  <c r="Q58"/>
  <c r="AG54"/>
  <c r="Q54"/>
  <c r="AG50"/>
  <c r="Q50"/>
  <c r="AG46"/>
  <c r="Q46"/>
  <c r="AG42"/>
  <c r="Q42"/>
  <c r="AG38"/>
  <c r="Q38"/>
  <c r="AG34"/>
  <c r="Q34"/>
  <c r="AG30"/>
  <c r="Q30"/>
  <c r="AG26"/>
  <c r="Q26"/>
  <c r="AG22"/>
  <c r="Q22"/>
  <c r="AG18"/>
  <c r="Q18"/>
  <c r="AG14"/>
  <c r="Q14"/>
  <c r="AG10"/>
  <c r="BR64" i="8"/>
  <c r="BR62"/>
  <c r="AQ40"/>
  <c r="R40"/>
  <c r="BR38"/>
  <c r="AQ36"/>
  <c r="R36"/>
  <c r="R26"/>
  <c r="BR54"/>
  <c r="AQ48"/>
  <c r="R48"/>
  <c r="BR46"/>
  <c r="AQ44"/>
  <c r="R44"/>
  <c r="AQ32"/>
  <c r="R32"/>
  <c r="R18"/>
  <c r="B84"/>
  <c r="D28" i="7" s="1"/>
  <c r="AG62" i="5"/>
  <c r="AG60"/>
  <c r="Q60"/>
  <c r="AG56"/>
  <c r="Q56"/>
  <c r="AG52"/>
  <c r="Q52"/>
  <c r="AG48"/>
  <c r="Q48"/>
  <c r="AG44"/>
  <c r="Q44"/>
  <c r="AG40"/>
  <c r="Q40"/>
  <c r="AG36"/>
  <c r="Q36"/>
  <c r="AG32"/>
  <c r="Q32"/>
  <c r="AG28"/>
  <c r="Q28"/>
  <c r="AG24"/>
  <c r="Q24"/>
  <c r="AG20"/>
  <c r="Q20"/>
  <c r="AG16"/>
  <c r="Q16"/>
  <c r="AG12"/>
  <c r="Q12"/>
  <c r="BR70" i="8"/>
  <c r="BR68"/>
  <c r="BR66"/>
  <c r="AQ60"/>
  <c r="R60"/>
  <c r="BR58"/>
  <c r="AQ56"/>
  <c r="R56"/>
  <c r="AQ52"/>
  <c r="R52"/>
  <c r="AQ50"/>
  <c r="R50"/>
  <c r="BR42"/>
  <c r="BR34"/>
  <c r="R30"/>
  <c r="BR28"/>
  <c r="AQ28"/>
  <c r="BR24"/>
  <c r="AQ24"/>
  <c r="R22"/>
  <c r="BR20"/>
  <c r="AQ20"/>
  <c r="BR16"/>
  <c r="AQ16"/>
  <c r="R14"/>
  <c r="BR12"/>
  <c r="AQ12"/>
  <c r="B82"/>
  <c r="D29" i="7" s="1"/>
  <c r="AG69" i="5"/>
  <c r="Q69"/>
  <c r="AG67"/>
  <c r="Q67"/>
  <c r="AG65"/>
  <c r="Q65"/>
  <c r="AG63"/>
  <c r="Q63"/>
  <c r="C63"/>
  <c r="AG8"/>
  <c r="Q8"/>
  <c r="C8"/>
  <c r="AQ69" i="8"/>
  <c r="AQ67"/>
  <c r="BR61"/>
  <c r="BR59"/>
  <c r="BR53"/>
  <c r="BR49"/>
  <c r="BR47"/>
  <c r="BR41"/>
  <c r="BR39"/>
  <c r="BR33"/>
  <c r="AQ29"/>
  <c r="AQ27"/>
  <c r="AQ21"/>
  <c r="AQ19"/>
  <c r="AQ13"/>
  <c r="AQ11"/>
  <c r="R77"/>
  <c r="R75"/>
  <c r="R73"/>
  <c r="R71"/>
  <c r="AQ76"/>
  <c r="AQ74"/>
  <c r="AQ72"/>
  <c r="BR77"/>
  <c r="BR75"/>
  <c r="BR73"/>
  <c r="BR71"/>
  <c r="R76"/>
  <c r="R74"/>
  <c r="R72"/>
  <c r="AE69" i="5"/>
  <c r="AF69" s="1"/>
  <c r="M69"/>
  <c r="N69" s="1"/>
  <c r="AE67"/>
  <c r="AF67" s="1"/>
  <c r="M67"/>
  <c r="N67" s="1"/>
  <c r="AE65"/>
  <c r="AF65" s="1"/>
  <c r="U62"/>
  <c r="V62" s="1"/>
  <c r="AE63"/>
  <c r="AF63" s="1"/>
  <c r="M60"/>
  <c r="N60" s="1"/>
  <c r="M58"/>
  <c r="N58" s="1"/>
  <c r="M56"/>
  <c r="N56" s="1"/>
  <c r="M54"/>
  <c r="N54" s="1"/>
  <c r="M52"/>
  <c r="N52" s="1"/>
  <c r="M50"/>
  <c r="N50" s="1"/>
  <c r="M48"/>
  <c r="N48" s="1"/>
  <c r="M46"/>
  <c r="N46" s="1"/>
  <c r="M44"/>
  <c r="N44" s="1"/>
  <c r="M42"/>
  <c r="N42" s="1"/>
  <c r="M40"/>
  <c r="N40" s="1"/>
  <c r="M38"/>
  <c r="N38" s="1"/>
  <c r="M36"/>
  <c r="N36" s="1"/>
  <c r="M34"/>
  <c r="N34" s="1"/>
  <c r="M32"/>
  <c r="N32" s="1"/>
  <c r="M30"/>
  <c r="N30" s="1"/>
  <c r="M28"/>
  <c r="N28" s="1"/>
  <c r="M26"/>
  <c r="N26" s="1"/>
  <c r="M24"/>
  <c r="N24" s="1"/>
  <c r="M22"/>
  <c r="N22" s="1"/>
  <c r="M20"/>
  <c r="N20" s="1"/>
  <c r="M18"/>
  <c r="N18" s="1"/>
  <c r="M16"/>
  <c r="N16" s="1"/>
  <c r="M14"/>
  <c r="N14" s="1"/>
  <c r="M12"/>
  <c r="N12" s="1"/>
  <c r="M10"/>
  <c r="N10" s="1"/>
  <c r="AE61"/>
  <c r="AF61" s="1"/>
  <c r="AK59"/>
  <c r="AL59" s="1"/>
  <c r="AK57"/>
  <c r="AL57" s="1"/>
  <c r="AK55"/>
  <c r="AL55" s="1"/>
  <c r="AK53"/>
  <c r="AL53" s="1"/>
  <c r="AK51"/>
  <c r="AL51" s="1"/>
  <c r="AK49"/>
  <c r="AL49" s="1"/>
  <c r="AK47"/>
  <c r="AL47" s="1"/>
  <c r="AK45"/>
  <c r="AL45" s="1"/>
  <c r="AK43"/>
  <c r="AL43" s="1"/>
  <c r="AK41"/>
  <c r="AL41" s="1"/>
  <c r="AK39"/>
  <c r="AL39" s="1"/>
  <c r="AK37"/>
  <c r="AL37" s="1"/>
  <c r="AK35"/>
  <c r="AL35" s="1"/>
  <c r="AK33"/>
  <c r="AL33" s="1"/>
  <c r="AK31"/>
  <c r="AL31" s="1"/>
  <c r="AK29"/>
  <c r="AL29" s="1"/>
  <c r="AK27"/>
  <c r="AL27" s="1"/>
  <c r="AK25"/>
  <c r="AL25" s="1"/>
  <c r="AK23"/>
  <c r="AL23" s="1"/>
  <c r="AK21"/>
  <c r="AL21" s="1"/>
  <c r="AK19"/>
  <c r="AL19" s="1"/>
  <c r="AK17"/>
  <c r="AL17" s="1"/>
  <c r="AK15"/>
  <c r="AL15" s="1"/>
  <c r="AK13"/>
  <c r="AL13" s="1"/>
  <c r="AK11"/>
  <c r="AL11" s="1"/>
  <c r="AK9"/>
  <c r="AL9" s="1"/>
  <c r="B83" i="8"/>
  <c r="D27" i="7" s="1"/>
  <c r="P3" i="9"/>
  <c r="M63" i="5"/>
  <c r="N63" s="1"/>
  <c r="M61"/>
  <c r="N61" s="1"/>
  <c r="U59"/>
  <c r="V59" s="1"/>
  <c r="U57"/>
  <c r="V57" s="1"/>
  <c r="U55"/>
  <c r="V55" s="1"/>
  <c r="U53"/>
  <c r="V53" s="1"/>
  <c r="U51"/>
  <c r="V51" s="1"/>
  <c r="U49"/>
  <c r="V49" s="1"/>
  <c r="U47"/>
  <c r="V47" s="1"/>
  <c r="U45"/>
  <c r="V45" s="1"/>
  <c r="U43"/>
  <c r="V43" s="1"/>
  <c r="U41"/>
  <c r="V41" s="1"/>
  <c r="U39"/>
  <c r="V39" s="1"/>
  <c r="U37"/>
  <c r="V37" s="1"/>
  <c r="U35"/>
  <c r="V35" s="1"/>
  <c r="U33"/>
  <c r="V33" s="1"/>
  <c r="U31"/>
  <c r="V31" s="1"/>
  <c r="U29"/>
  <c r="V29" s="1"/>
  <c r="U27"/>
  <c r="V27" s="1"/>
  <c r="U25"/>
  <c r="V25" s="1"/>
  <c r="U23"/>
  <c r="V23" s="1"/>
  <c r="U21"/>
  <c r="V21" s="1"/>
  <c r="U19"/>
  <c r="V19" s="1"/>
  <c r="U17"/>
  <c r="V17" s="1"/>
  <c r="U15"/>
  <c r="V15" s="1"/>
  <c r="U13"/>
  <c r="V13" s="1"/>
  <c r="U11"/>
  <c r="V11" s="1"/>
  <c r="U9"/>
  <c r="V9" s="1"/>
  <c r="AG68"/>
  <c r="Q68"/>
  <c r="C68"/>
  <c r="AG66"/>
  <c r="Q66"/>
  <c r="C66"/>
  <c r="M65"/>
  <c r="N65" s="1"/>
  <c r="AK64"/>
  <c r="AL64" s="1"/>
  <c r="AG64"/>
  <c r="U64"/>
  <c r="V64" s="1"/>
  <c r="Q64"/>
  <c r="C64"/>
  <c r="AK62"/>
  <c r="AL62" s="1"/>
  <c r="Q62"/>
  <c r="C62"/>
  <c r="AE60"/>
  <c r="AF60" s="1"/>
  <c r="C60"/>
  <c r="AE58"/>
  <c r="AF58" s="1"/>
  <c r="C58"/>
  <c r="AE56"/>
  <c r="AF56" s="1"/>
  <c r="C56"/>
  <c r="AE54"/>
  <c r="AF54" s="1"/>
  <c r="C54"/>
  <c r="AE52"/>
  <c r="AF52" s="1"/>
  <c r="C52"/>
  <c r="AE50"/>
  <c r="AF50" s="1"/>
  <c r="C50"/>
  <c r="AE48"/>
  <c r="AF48" s="1"/>
  <c r="C48"/>
  <c r="AE46"/>
  <c r="AF46" s="1"/>
  <c r="C46"/>
  <c r="AE44"/>
  <c r="AF44" s="1"/>
  <c r="C44"/>
  <c r="AE42"/>
  <c r="AF42" s="1"/>
  <c r="C42"/>
  <c r="AE40"/>
  <c r="AF40" s="1"/>
  <c r="C40"/>
  <c r="AE38"/>
  <c r="AF38" s="1"/>
  <c r="C38"/>
  <c r="AE36"/>
  <c r="AF36" s="1"/>
  <c r="C36"/>
  <c r="AE34"/>
  <c r="AF34" s="1"/>
  <c r="C34"/>
  <c r="AE32"/>
  <c r="AF32" s="1"/>
  <c r="C32"/>
  <c r="AE30"/>
  <c r="AF30" s="1"/>
  <c r="C30"/>
  <c r="AE28"/>
  <c r="AF28" s="1"/>
  <c r="C28"/>
  <c r="AE26"/>
  <c r="AF26" s="1"/>
  <c r="C26"/>
  <c r="AE24"/>
  <c r="AF24" s="1"/>
  <c r="C24"/>
  <c r="AE22"/>
  <c r="AF22" s="1"/>
  <c r="C22"/>
  <c r="AE20"/>
  <c r="AF20" s="1"/>
  <c r="C20"/>
  <c r="AE18"/>
  <c r="AF18" s="1"/>
  <c r="C18"/>
  <c r="AE16"/>
  <c r="AF16" s="1"/>
  <c r="C16"/>
  <c r="AE14"/>
  <c r="AF14" s="1"/>
  <c r="C14"/>
  <c r="AE12"/>
  <c r="AF12" s="1"/>
  <c r="C12"/>
  <c r="AE10"/>
  <c r="AF10" s="1"/>
  <c r="C10"/>
  <c r="A10"/>
  <c r="AE8"/>
  <c r="AF8" s="1"/>
  <c r="B85" i="8"/>
  <c r="D30" i="7" s="1"/>
  <c r="AQ70" i="8"/>
  <c r="AQ68"/>
  <c r="AQ66"/>
  <c r="AQ64"/>
  <c r="AQ62"/>
  <c r="AQ58"/>
  <c r="AQ54"/>
  <c r="AQ46"/>
  <c r="AQ42"/>
  <c r="AQ38"/>
  <c r="AQ34"/>
  <c r="BR30"/>
  <c r="BR26"/>
  <c r="BR22"/>
  <c r="BR18"/>
  <c r="BR14"/>
  <c r="BR10"/>
  <c r="AQ10"/>
  <c r="D82"/>
  <c r="E29" i="7" s="1"/>
  <c r="AE68" i="5"/>
  <c r="AF68" s="1"/>
  <c r="AE66"/>
  <c r="AF66" s="1"/>
  <c r="M66"/>
  <c r="N66" s="1"/>
  <c r="AK63"/>
  <c r="AL63" s="1"/>
  <c r="AE62"/>
  <c r="AF62" s="1"/>
  <c r="AK61"/>
  <c r="AL61" s="1"/>
  <c r="M68"/>
  <c r="N68" s="1"/>
  <c r="AK69"/>
  <c r="AL69" s="1"/>
  <c r="U69"/>
  <c r="V69" s="1"/>
  <c r="AK68"/>
  <c r="AL68" s="1"/>
  <c r="U68"/>
  <c r="V68" s="1"/>
  <c r="AK67"/>
  <c r="AL67" s="1"/>
  <c r="U67"/>
  <c r="V67" s="1"/>
  <c r="AK66"/>
  <c r="AL66" s="1"/>
  <c r="U66"/>
  <c r="V66" s="1"/>
  <c r="AK65"/>
  <c r="AL65" s="1"/>
  <c r="U65"/>
  <c r="V65" s="1"/>
  <c r="AE64"/>
  <c r="AF64" s="1"/>
  <c r="M64"/>
  <c r="N64" s="1"/>
  <c r="U63"/>
  <c r="V63" s="1"/>
  <c r="M62"/>
  <c r="N62" s="1"/>
  <c r="U61"/>
  <c r="V61" s="1"/>
  <c r="B8"/>
  <c r="D85" i="8"/>
  <c r="E30" i="7" s="1"/>
  <c r="D84" i="8"/>
  <c r="D83"/>
  <c r="J5" i="2"/>
  <c r="T4"/>
  <c r="AK60" i="5"/>
  <c r="AL60" s="1"/>
  <c r="AE59"/>
  <c r="AF59" s="1"/>
  <c r="AK58"/>
  <c r="AL58" s="1"/>
  <c r="AE57"/>
  <c r="AF57" s="1"/>
  <c r="AK56"/>
  <c r="AL56" s="1"/>
  <c r="AE55"/>
  <c r="AF55" s="1"/>
  <c r="AK54"/>
  <c r="AL54" s="1"/>
  <c r="AE53"/>
  <c r="AF53" s="1"/>
  <c r="AK52"/>
  <c r="AL52" s="1"/>
  <c r="AE51"/>
  <c r="AF51" s="1"/>
  <c r="AK50"/>
  <c r="AL50" s="1"/>
  <c r="AE49"/>
  <c r="AF49" s="1"/>
  <c r="AK48"/>
  <c r="AL48" s="1"/>
  <c r="AE47"/>
  <c r="AF47" s="1"/>
  <c r="AK46"/>
  <c r="AL46" s="1"/>
  <c r="AE45"/>
  <c r="AF45" s="1"/>
  <c r="AK44"/>
  <c r="AL44" s="1"/>
  <c r="AE43"/>
  <c r="AF43" s="1"/>
  <c r="AK42"/>
  <c r="AL42" s="1"/>
  <c r="AE41"/>
  <c r="AF41" s="1"/>
  <c r="AK40"/>
  <c r="AL40" s="1"/>
  <c r="AE39"/>
  <c r="AF39" s="1"/>
  <c r="AK38"/>
  <c r="AL38" s="1"/>
  <c r="AE37"/>
  <c r="AF37" s="1"/>
  <c r="AK36"/>
  <c r="AL36" s="1"/>
  <c r="AE35"/>
  <c r="AF35" s="1"/>
  <c r="AK34"/>
  <c r="AL34" s="1"/>
  <c r="AE33"/>
  <c r="AF33" s="1"/>
  <c r="AK32"/>
  <c r="AL32" s="1"/>
  <c r="AE31"/>
  <c r="AF31" s="1"/>
  <c r="AK30"/>
  <c r="AL30" s="1"/>
  <c r="AE29"/>
  <c r="AF29" s="1"/>
  <c r="AK28"/>
  <c r="AL28" s="1"/>
  <c r="AE27"/>
  <c r="AF27" s="1"/>
  <c r="AK26"/>
  <c r="AL26" s="1"/>
  <c r="AE25"/>
  <c r="AF25" s="1"/>
  <c r="AK24"/>
  <c r="AL24" s="1"/>
  <c r="AE23"/>
  <c r="AF23" s="1"/>
  <c r="AK22"/>
  <c r="AL22" s="1"/>
  <c r="AE21"/>
  <c r="AF21" s="1"/>
  <c r="AK20"/>
  <c r="AL20" s="1"/>
  <c r="AE19"/>
  <c r="AF19" s="1"/>
  <c r="AK18"/>
  <c r="AL18" s="1"/>
  <c r="AE17"/>
  <c r="AF17" s="1"/>
  <c r="AK16"/>
  <c r="AL16" s="1"/>
  <c r="AE15"/>
  <c r="AF15" s="1"/>
  <c r="AK14"/>
  <c r="AL14" s="1"/>
  <c r="AE13"/>
  <c r="AF13" s="1"/>
  <c r="AK12"/>
  <c r="AL12" s="1"/>
  <c r="AE11"/>
  <c r="AF11" s="1"/>
  <c r="AK10"/>
  <c r="AL10" s="1"/>
  <c r="AE9"/>
  <c r="AF9" s="1"/>
  <c r="AK8"/>
  <c r="AL8" s="1"/>
  <c r="AI29" i="10"/>
  <c r="AO24"/>
  <c r="AC24"/>
  <c r="Z64" i="8"/>
  <c r="BU64"/>
  <c r="D58" i="12" s="1"/>
  <c r="U60" i="5"/>
  <c r="V60" s="1"/>
  <c r="M59"/>
  <c r="N59" s="1"/>
  <c r="U58"/>
  <c r="V58" s="1"/>
  <c r="M57"/>
  <c r="N57" s="1"/>
  <c r="U56"/>
  <c r="V56" s="1"/>
  <c r="M55"/>
  <c r="N55" s="1"/>
  <c r="U54"/>
  <c r="V54" s="1"/>
  <c r="M53"/>
  <c r="N53" s="1"/>
  <c r="U52"/>
  <c r="V52" s="1"/>
  <c r="M51"/>
  <c r="N51" s="1"/>
  <c r="U50"/>
  <c r="V50" s="1"/>
  <c r="M49"/>
  <c r="N49" s="1"/>
  <c r="U48"/>
  <c r="V48" s="1"/>
  <c r="M47"/>
  <c r="N47" s="1"/>
  <c r="U46"/>
  <c r="V46" s="1"/>
  <c r="M45"/>
  <c r="N45" s="1"/>
  <c r="U44"/>
  <c r="V44" s="1"/>
  <c r="M43"/>
  <c r="N43" s="1"/>
  <c r="U42"/>
  <c r="V42" s="1"/>
  <c r="M41"/>
  <c r="N41" s="1"/>
  <c r="U40"/>
  <c r="V40" s="1"/>
  <c r="M39"/>
  <c r="N39" s="1"/>
  <c r="U38"/>
  <c r="V38" s="1"/>
  <c r="M37"/>
  <c r="N37" s="1"/>
  <c r="U36"/>
  <c r="V36" s="1"/>
  <c r="M35"/>
  <c r="N35" s="1"/>
  <c r="U34"/>
  <c r="V34" s="1"/>
  <c r="M33"/>
  <c r="N33" s="1"/>
  <c r="U32"/>
  <c r="V32" s="1"/>
  <c r="M31"/>
  <c r="N31" s="1"/>
  <c r="U30"/>
  <c r="V30" s="1"/>
  <c r="M29"/>
  <c r="N29" s="1"/>
  <c r="U28"/>
  <c r="V28" s="1"/>
  <c r="M27"/>
  <c r="N27" s="1"/>
  <c r="U26"/>
  <c r="V26" s="1"/>
  <c r="M25"/>
  <c r="N25" s="1"/>
  <c r="U24"/>
  <c r="V24" s="1"/>
  <c r="M23"/>
  <c r="N23" s="1"/>
  <c r="U22"/>
  <c r="V22" s="1"/>
  <c r="M21"/>
  <c r="N21" s="1"/>
  <c r="U20"/>
  <c r="V20" s="1"/>
  <c r="M19"/>
  <c r="N19" s="1"/>
  <c r="U18"/>
  <c r="V18" s="1"/>
  <c r="M17"/>
  <c r="N17" s="1"/>
  <c r="U16"/>
  <c r="V16" s="1"/>
  <c r="M15"/>
  <c r="N15" s="1"/>
  <c r="U14"/>
  <c r="V14" s="1"/>
  <c r="M13"/>
  <c r="N13" s="1"/>
  <c r="U12"/>
  <c r="V12" s="1"/>
  <c r="M11"/>
  <c r="N11" s="1"/>
  <c r="U10"/>
  <c r="V10" s="1"/>
  <c r="M9"/>
  <c r="N9" s="1"/>
  <c r="U8"/>
  <c r="V8" s="1"/>
  <c r="Q22" i="6" s="1"/>
  <c r="BW69" i="8"/>
  <c r="BW68"/>
  <c r="AI30" i="10"/>
  <c r="AH31" i="8"/>
  <c r="AI8" i="10"/>
  <c r="AI9"/>
  <c r="AI10"/>
  <c r="AI11"/>
  <c r="AI12"/>
  <c r="AI14"/>
  <c r="AI15"/>
  <c r="AI16"/>
  <c r="AI17"/>
  <c r="AI18"/>
  <c r="AG8"/>
  <c r="AG9"/>
  <c r="AG10"/>
  <c r="AG11"/>
  <c r="AG12"/>
  <c r="AG14"/>
  <c r="AG15"/>
  <c r="AG16"/>
  <c r="AG17"/>
  <c r="AG18"/>
  <c r="AG20"/>
  <c r="AG21"/>
  <c r="AG22"/>
  <c r="AG23"/>
  <c r="AI20"/>
  <c r="AI21"/>
  <c r="AI22"/>
  <c r="AI23"/>
  <c r="BU62" i="8"/>
  <c r="D56" i="12" s="1"/>
  <c r="BU60" i="8"/>
  <c r="D54" i="12" s="1"/>
  <c r="BU58" i="8"/>
  <c r="D52" i="12" s="1"/>
  <c r="BU56" i="8"/>
  <c r="D50" i="12" s="1"/>
  <c r="BU54" i="8"/>
  <c r="D48" i="12" s="1"/>
  <c r="BU52" i="8"/>
  <c r="D46" i="12" s="1"/>
  <c r="BU50" i="8"/>
  <c r="D44" i="12" s="1"/>
  <c r="BU48" i="8"/>
  <c r="D42" i="12" s="1"/>
  <c r="BU46" i="8"/>
  <c r="D40" i="12" s="1"/>
  <c r="BU44" i="8"/>
  <c r="D38" i="12" s="1"/>
  <c r="BU42" i="8"/>
  <c r="D36" i="12" s="1"/>
  <c r="BU40" i="8"/>
  <c r="D34" i="12" s="1"/>
  <c r="BU38" i="8"/>
  <c r="D32" i="12" s="1"/>
  <c r="BU36" i="8"/>
  <c r="D30" i="12" s="1"/>
  <c r="BU34" i="8"/>
  <c r="D28" i="12" s="1"/>
  <c r="BU32" i="8"/>
  <c r="D26" i="12" s="1"/>
  <c r="BU30" i="8"/>
  <c r="D24" i="12" s="1"/>
  <c r="BU28" i="8"/>
  <c r="D22" i="12" s="1"/>
  <c r="BU26" i="8"/>
  <c r="D20" i="12" s="1"/>
  <c r="BU24" i="8"/>
  <c r="D18" i="12" s="1"/>
  <c r="BU22" i="8"/>
  <c r="D16" i="12" s="1"/>
  <c r="BU20" i="8"/>
  <c r="D14" i="12" s="1"/>
  <c r="BU18" i="8"/>
  <c r="D12" i="12" s="1"/>
  <c r="BU16" i="8"/>
  <c r="D10" i="12" s="1"/>
  <c r="BU14" i="8"/>
  <c r="D8" i="12" s="1"/>
  <c r="BU12" i="8"/>
  <c r="D6" i="12" s="1"/>
  <c r="BU10" i="8"/>
  <c r="D4" i="12" s="1"/>
  <c r="AO30" i="10"/>
  <c r="AG30"/>
  <c r="AC30"/>
  <c r="AO29"/>
  <c r="AG29"/>
  <c r="AC29"/>
  <c r="AO28"/>
  <c r="AG28"/>
  <c r="AC28"/>
  <c r="AO27"/>
  <c r="AG27"/>
  <c r="AC27"/>
  <c r="AO26"/>
  <c r="AG26"/>
  <c r="AC26"/>
  <c r="AG24"/>
  <c r="Z31" i="8"/>
  <c r="BU31"/>
  <c r="D25" i="12" s="1"/>
  <c r="Z29" i="8"/>
  <c r="BU29"/>
  <c r="D23" i="12" s="1"/>
  <c r="Z27" i="8"/>
  <c r="BU27"/>
  <c r="D21" i="12" s="1"/>
  <c r="Z25" i="8"/>
  <c r="BU25"/>
  <c r="D19" i="12" s="1"/>
  <c r="Z23" i="8"/>
  <c r="BU23"/>
  <c r="D17" i="12" s="1"/>
  <c r="Z21" i="8"/>
  <c r="BU21"/>
  <c r="D15" i="12" s="1"/>
  <c r="Z19" i="8"/>
  <c r="BU19"/>
  <c r="D13" i="12" s="1"/>
  <c r="Z17" i="8"/>
  <c r="BU17"/>
  <c r="D11" i="12" s="1"/>
  <c r="Z15" i="8"/>
  <c r="BU15"/>
  <c r="D9" i="12" s="1"/>
  <c r="Z13" i="8"/>
  <c r="BU13"/>
  <c r="D7" i="12" s="1"/>
  <c r="Z11" i="8"/>
  <c r="BU11"/>
  <c r="D5" i="12" s="1"/>
  <c r="Z9" i="8"/>
  <c r="BU9"/>
  <c r="D3" i="12" s="1"/>
  <c r="AM8" i="10"/>
  <c r="AM9"/>
  <c r="AM10"/>
  <c r="AM11"/>
  <c r="AM12"/>
  <c r="AM14"/>
  <c r="AM15"/>
  <c r="AM16"/>
  <c r="AM17"/>
  <c r="AM18"/>
  <c r="AO18"/>
  <c r="AP18" s="1"/>
  <c r="AO8"/>
  <c r="AO9"/>
  <c r="AO10"/>
  <c r="AO11"/>
  <c r="AO12"/>
  <c r="AO14"/>
  <c r="AO15"/>
  <c r="AO16"/>
  <c r="AP16" s="1"/>
  <c r="AO17"/>
  <c r="AO20"/>
  <c r="AO21"/>
  <c r="AO22"/>
  <c r="AO23"/>
  <c r="AM20"/>
  <c r="AM21"/>
  <c r="AM22"/>
  <c r="AM23"/>
  <c r="AA8"/>
  <c r="AA9"/>
  <c r="AA10"/>
  <c r="AA11"/>
  <c r="AA12"/>
  <c r="AA14"/>
  <c r="AA15"/>
  <c r="AA16"/>
  <c r="AA17"/>
  <c r="AA18"/>
  <c r="AC8"/>
  <c r="AC9"/>
  <c r="AC10"/>
  <c r="AC11"/>
  <c r="AC12"/>
  <c r="AC14"/>
  <c r="AC15"/>
  <c r="AD15" s="1"/>
  <c r="AC16"/>
  <c r="AC17"/>
  <c r="AD17" s="1"/>
  <c r="AC18"/>
  <c r="AC20"/>
  <c r="AC21"/>
  <c r="AC22"/>
  <c r="AC23"/>
  <c r="AA20"/>
  <c r="AA21"/>
  <c r="AA22"/>
  <c r="AA23"/>
  <c r="O8"/>
  <c r="O9"/>
  <c r="O10"/>
  <c r="O11"/>
  <c r="O12"/>
  <c r="O14"/>
  <c r="O15"/>
  <c r="O16"/>
  <c r="O17"/>
  <c r="O18"/>
  <c r="Q8"/>
  <c r="Q9"/>
  <c r="Q10"/>
  <c r="Q11"/>
  <c r="Q12"/>
  <c r="Q14"/>
  <c r="Q15"/>
  <c r="R15" s="1"/>
  <c r="Q16"/>
  <c r="Q17"/>
  <c r="R17" s="1"/>
  <c r="Q18"/>
  <c r="Q20"/>
  <c r="Q21"/>
  <c r="R21" s="1"/>
  <c r="Q22"/>
  <c r="Q23"/>
  <c r="R23" s="1"/>
  <c r="O20"/>
  <c r="O21"/>
  <c r="O22"/>
  <c r="O23"/>
  <c r="O24"/>
  <c r="AM30"/>
  <c r="AA30"/>
  <c r="O30"/>
  <c r="AM29"/>
  <c r="AA29"/>
  <c r="O29"/>
  <c r="AM28"/>
  <c r="AI28"/>
  <c r="AA28"/>
  <c r="O28"/>
  <c r="AM27"/>
  <c r="AI27"/>
  <c r="AJ27" s="1"/>
  <c r="AA27"/>
  <c r="O27"/>
  <c r="AM26"/>
  <c r="AI26"/>
  <c r="AA26"/>
  <c r="O26"/>
  <c r="AM24"/>
  <c r="AI24"/>
  <c r="AA24"/>
  <c r="AI11" i="6"/>
  <c r="B82" i="5"/>
  <c r="AP69"/>
  <c r="AQ69" s="1"/>
  <c r="H69"/>
  <c r="Z68"/>
  <c r="AA68" s="1"/>
  <c r="AP67"/>
  <c r="AQ67" s="1"/>
  <c r="H67"/>
  <c r="Z66"/>
  <c r="AA66" s="1"/>
  <c r="AP65"/>
  <c r="AQ65" s="1"/>
  <c r="H65"/>
  <c r="Z64"/>
  <c r="AA64" s="1"/>
  <c r="AP63"/>
  <c r="AQ63" s="1"/>
  <c r="H63"/>
  <c r="Z62"/>
  <c r="AA62" s="1"/>
  <c r="AP61"/>
  <c r="AQ61" s="1"/>
  <c r="H61"/>
  <c r="Z60"/>
  <c r="AA60" s="1"/>
  <c r="AP59"/>
  <c r="AQ59" s="1"/>
  <c r="H59"/>
  <c r="Z58"/>
  <c r="AA58" s="1"/>
  <c r="AP57"/>
  <c r="AQ57" s="1"/>
  <c r="H57"/>
  <c r="Z56"/>
  <c r="AA56" s="1"/>
  <c r="AP55"/>
  <c r="AQ55" s="1"/>
  <c r="H55"/>
  <c r="Z54"/>
  <c r="AA54" s="1"/>
  <c r="AP53"/>
  <c r="AQ53" s="1"/>
  <c r="H53"/>
  <c r="Z52"/>
  <c r="AA52" s="1"/>
  <c r="AP51"/>
  <c r="AQ51" s="1"/>
  <c r="H51"/>
  <c r="Z50"/>
  <c r="AA50" s="1"/>
  <c r="AP49"/>
  <c r="AQ49" s="1"/>
  <c r="H49"/>
  <c r="Z48"/>
  <c r="AA48" s="1"/>
  <c r="AP47"/>
  <c r="AQ47" s="1"/>
  <c r="H47"/>
  <c r="Z46"/>
  <c r="AA46" s="1"/>
  <c r="AP45"/>
  <c r="AQ45" s="1"/>
  <c r="H45"/>
  <c r="Z44"/>
  <c r="AA44" s="1"/>
  <c r="AP43"/>
  <c r="AQ43" s="1"/>
  <c r="H43"/>
  <c r="Z42"/>
  <c r="AA42" s="1"/>
  <c r="AP41"/>
  <c r="AQ41" s="1"/>
  <c r="H41"/>
  <c r="Z40"/>
  <c r="AA40" s="1"/>
  <c r="AP39"/>
  <c r="AQ39" s="1"/>
  <c r="H39"/>
  <c r="Z38"/>
  <c r="AA38" s="1"/>
  <c r="AP37"/>
  <c r="AQ37" s="1"/>
  <c r="H37"/>
  <c r="Z36"/>
  <c r="AA36" s="1"/>
  <c r="AP35"/>
  <c r="AQ35" s="1"/>
  <c r="H35"/>
  <c r="Z34"/>
  <c r="AA34" s="1"/>
  <c r="AP33"/>
  <c r="AQ33" s="1"/>
  <c r="H33"/>
  <c r="Z32"/>
  <c r="AA32" s="1"/>
  <c r="AP31"/>
  <c r="AQ31" s="1"/>
  <c r="H31"/>
  <c r="Z30"/>
  <c r="AA30" s="1"/>
  <c r="AP29"/>
  <c r="AQ29" s="1"/>
  <c r="H29"/>
  <c r="Z28"/>
  <c r="AA28" s="1"/>
  <c r="AP27"/>
  <c r="AQ27" s="1"/>
  <c r="H27"/>
  <c r="Z26"/>
  <c r="AA26" s="1"/>
  <c r="AP25"/>
  <c r="AQ25" s="1"/>
  <c r="H25"/>
  <c r="Z24"/>
  <c r="AA24" s="1"/>
  <c r="AP23"/>
  <c r="AQ23" s="1"/>
  <c r="H23"/>
  <c r="Z22"/>
  <c r="AA22" s="1"/>
  <c r="AP21"/>
  <c r="AQ21" s="1"/>
  <c r="H21"/>
  <c r="Z20"/>
  <c r="AA20" s="1"/>
  <c r="AP19"/>
  <c r="AQ19" s="1"/>
  <c r="H19"/>
  <c r="Z18"/>
  <c r="AA18" s="1"/>
  <c r="AP17"/>
  <c r="AQ17" s="1"/>
  <c r="H17"/>
  <c r="Z16"/>
  <c r="AA16" s="1"/>
  <c r="AP15"/>
  <c r="AQ15" s="1"/>
  <c r="H15"/>
  <c r="Z14"/>
  <c r="AA14" s="1"/>
  <c r="AP13"/>
  <c r="AQ13" s="1"/>
  <c r="H13"/>
  <c r="Z12"/>
  <c r="AA12" s="1"/>
  <c r="AP11"/>
  <c r="AQ11" s="1"/>
  <c r="H11"/>
  <c r="Z10"/>
  <c r="AA10" s="1"/>
  <c r="AP9"/>
  <c r="AQ9" s="1"/>
  <c r="H9"/>
  <c r="O20" i="6"/>
  <c r="Z69" i="5"/>
  <c r="AA69" s="1"/>
  <c r="AP68"/>
  <c r="AQ68" s="1"/>
  <c r="H68"/>
  <c r="Z67"/>
  <c r="AA67" s="1"/>
  <c r="AP66"/>
  <c r="AQ66" s="1"/>
  <c r="H66"/>
  <c r="Z65"/>
  <c r="AA65" s="1"/>
  <c r="AP64"/>
  <c r="AQ64" s="1"/>
  <c r="H64"/>
  <c r="Z63"/>
  <c r="AA63" s="1"/>
  <c r="AP62"/>
  <c r="AQ62" s="1"/>
  <c r="H62"/>
  <c r="Z61"/>
  <c r="AA61" s="1"/>
  <c r="AP60"/>
  <c r="AQ60" s="1"/>
  <c r="H60"/>
  <c r="Z59"/>
  <c r="AA59" s="1"/>
  <c r="AP58"/>
  <c r="AQ58" s="1"/>
  <c r="H58"/>
  <c r="Z57"/>
  <c r="AA57" s="1"/>
  <c r="AP56"/>
  <c r="AQ56" s="1"/>
  <c r="H56"/>
  <c r="Z55"/>
  <c r="AA55" s="1"/>
  <c r="AP54"/>
  <c r="AQ54" s="1"/>
  <c r="H54"/>
  <c r="Z53"/>
  <c r="AA53" s="1"/>
  <c r="AP52"/>
  <c r="AQ52" s="1"/>
  <c r="H52"/>
  <c r="Z51"/>
  <c r="AA51" s="1"/>
  <c r="AP50"/>
  <c r="AQ50" s="1"/>
  <c r="H50"/>
  <c r="Z49"/>
  <c r="AA49" s="1"/>
  <c r="AP48"/>
  <c r="AQ48" s="1"/>
  <c r="H48"/>
  <c r="Z47"/>
  <c r="AA47" s="1"/>
  <c r="AP46"/>
  <c r="AQ46" s="1"/>
  <c r="H46"/>
  <c r="Z45"/>
  <c r="AA45" s="1"/>
  <c r="AP44"/>
  <c r="AQ44" s="1"/>
  <c r="H44"/>
  <c r="Z43"/>
  <c r="AA43" s="1"/>
  <c r="AP42"/>
  <c r="AQ42" s="1"/>
  <c r="H42"/>
  <c r="Z41"/>
  <c r="AA41" s="1"/>
  <c r="AP40"/>
  <c r="AQ40" s="1"/>
  <c r="H40"/>
  <c r="Z39"/>
  <c r="AA39" s="1"/>
  <c r="AP38"/>
  <c r="AQ38" s="1"/>
  <c r="H38"/>
  <c r="Z37"/>
  <c r="AA37" s="1"/>
  <c r="AP36"/>
  <c r="AQ36" s="1"/>
  <c r="H36"/>
  <c r="Z35"/>
  <c r="AA35" s="1"/>
  <c r="AP34"/>
  <c r="AQ34" s="1"/>
  <c r="H34"/>
  <c r="Z33"/>
  <c r="AA33" s="1"/>
  <c r="AP32"/>
  <c r="AQ32" s="1"/>
  <c r="H32"/>
  <c r="Z31"/>
  <c r="AA31" s="1"/>
  <c r="AP30"/>
  <c r="AQ30" s="1"/>
  <c r="H30"/>
  <c r="Z29"/>
  <c r="AA29" s="1"/>
  <c r="AP28"/>
  <c r="AQ28" s="1"/>
  <c r="H28"/>
  <c r="Z27"/>
  <c r="AA27" s="1"/>
  <c r="AP26"/>
  <c r="AQ26" s="1"/>
  <c r="H26"/>
  <c r="Z25"/>
  <c r="AA25" s="1"/>
  <c r="AP24"/>
  <c r="AQ24" s="1"/>
  <c r="H24"/>
  <c r="Z23"/>
  <c r="AA23" s="1"/>
  <c r="AP22"/>
  <c r="AQ22" s="1"/>
  <c r="H22"/>
  <c r="Z21"/>
  <c r="AA21" s="1"/>
  <c r="AP20"/>
  <c r="AQ20" s="1"/>
  <c r="H20"/>
  <c r="Z19"/>
  <c r="AA19" s="1"/>
  <c r="AP18"/>
  <c r="AQ18" s="1"/>
  <c r="H18"/>
  <c r="Z17"/>
  <c r="AA17" s="1"/>
  <c r="AP16"/>
  <c r="AQ16" s="1"/>
  <c r="H16"/>
  <c r="Z15"/>
  <c r="AA15" s="1"/>
  <c r="AP14"/>
  <c r="AQ14" s="1"/>
  <c r="H14"/>
  <c r="Z13"/>
  <c r="AA13" s="1"/>
  <c r="AP12"/>
  <c r="AQ12" s="1"/>
  <c r="H12"/>
  <c r="Z11"/>
  <c r="AA11" s="1"/>
  <c r="AP10"/>
  <c r="AQ10" s="1"/>
  <c r="H10"/>
  <c r="Z9"/>
  <c r="AA9" s="1"/>
  <c r="AP8"/>
  <c r="AQ8" s="1"/>
  <c r="E12" i="14" l="1"/>
  <c r="E12" i="17"/>
  <c r="O5" i="9"/>
  <c r="C11" s="1"/>
  <c r="N11" i="17"/>
  <c r="AI29" i="6"/>
  <c r="AA23"/>
  <c r="H15" i="16"/>
  <c r="S15"/>
  <c r="D7"/>
  <c r="AV73" i="5"/>
  <c r="AU73"/>
  <c r="S16" i="16"/>
  <c r="O7"/>
  <c r="Q27" i="6"/>
  <c r="B81" i="5"/>
  <c r="D29" i="4" s="1"/>
  <c r="BW75" i="8"/>
  <c r="AV70" i="5"/>
  <c r="AU70"/>
  <c r="AU76"/>
  <c r="AV76" s="1"/>
  <c r="AU74"/>
  <c r="AV74" s="1"/>
  <c r="AV75"/>
  <c r="AU75"/>
  <c r="AV72"/>
  <c r="AU72"/>
  <c r="S12" i="16"/>
  <c r="H11"/>
  <c r="AG35" i="12"/>
  <c r="AL6"/>
  <c r="S14" i="16"/>
  <c r="S11"/>
  <c r="S13"/>
  <c r="H16"/>
  <c r="I18"/>
  <c r="I16"/>
  <c r="H18"/>
  <c r="I17"/>
  <c r="I15"/>
  <c r="I13"/>
  <c r="T13"/>
  <c r="T17"/>
  <c r="T15"/>
  <c r="T12"/>
  <c r="T16"/>
  <c r="S18"/>
  <c r="T14"/>
  <c r="T18"/>
  <c r="S17"/>
  <c r="H13"/>
  <c r="H17"/>
  <c r="H14"/>
  <c r="AL38" i="12"/>
  <c r="AT10" i="5"/>
  <c r="AU10" s="1"/>
  <c r="AT14"/>
  <c r="AU14" s="1"/>
  <c r="AT18"/>
  <c r="AU18" s="1"/>
  <c r="AT22"/>
  <c r="AU22" s="1"/>
  <c r="AT26"/>
  <c r="AU26" s="1"/>
  <c r="AT30"/>
  <c r="AU30" s="1"/>
  <c r="AT34"/>
  <c r="AU34" s="1"/>
  <c r="AT38"/>
  <c r="AU38" s="1"/>
  <c r="AT42"/>
  <c r="AU42" s="1"/>
  <c r="AT46"/>
  <c r="AU46" s="1"/>
  <c r="AT50"/>
  <c r="AU50" s="1"/>
  <c r="AT54"/>
  <c r="AU54" s="1"/>
  <c r="AT58"/>
  <c r="AU58" s="1"/>
  <c r="AT62"/>
  <c r="AU62" s="1"/>
  <c r="AT66"/>
  <c r="AU66" s="1"/>
  <c r="W53" i="12"/>
  <c r="AG3"/>
  <c r="AG67"/>
  <c r="BW71" i="8"/>
  <c r="AT15" i="5"/>
  <c r="AU15" s="1"/>
  <c r="AT23"/>
  <c r="AU23" s="1"/>
  <c r="AT31"/>
  <c r="AU31" s="1"/>
  <c r="AT39"/>
  <c r="AU39" s="1"/>
  <c r="AT47"/>
  <c r="AU47" s="1"/>
  <c r="AT51"/>
  <c r="AU51" s="1"/>
  <c r="AT55"/>
  <c r="AU55" s="1"/>
  <c r="AT59"/>
  <c r="AU59" s="1"/>
  <c r="AV59" s="1"/>
  <c r="AT12"/>
  <c r="AU12" s="1"/>
  <c r="AT16"/>
  <c r="AU16" s="1"/>
  <c r="AT20"/>
  <c r="AU20" s="1"/>
  <c r="AT24"/>
  <c r="AU24" s="1"/>
  <c r="AT28"/>
  <c r="AU28" s="1"/>
  <c r="AT32"/>
  <c r="AU32" s="1"/>
  <c r="AT36"/>
  <c r="AU36" s="1"/>
  <c r="AT40"/>
  <c r="AU40" s="1"/>
  <c r="AV40" s="1"/>
  <c r="AT44"/>
  <c r="AU44" s="1"/>
  <c r="AT48"/>
  <c r="AU48" s="1"/>
  <c r="AT52"/>
  <c r="AU52" s="1"/>
  <c r="AT56"/>
  <c r="AU56" s="1"/>
  <c r="AT60"/>
  <c r="AU60" s="1"/>
  <c r="AT64"/>
  <c r="AU64" s="1"/>
  <c r="AT68"/>
  <c r="AU68" s="1"/>
  <c r="AT9"/>
  <c r="AU9" s="1"/>
  <c r="AV9" s="1"/>
  <c r="T22" i="16" s="1"/>
  <c r="AT13" i="5"/>
  <c r="AU13" s="1"/>
  <c r="AT17"/>
  <c r="AU17" s="1"/>
  <c r="AT21"/>
  <c r="AU21" s="1"/>
  <c r="AT25"/>
  <c r="AU25" s="1"/>
  <c r="AT29"/>
  <c r="AU29" s="1"/>
  <c r="AT33"/>
  <c r="AU33" s="1"/>
  <c r="AT37"/>
  <c r="AU37" s="1"/>
  <c r="AT41"/>
  <c r="AU41" s="1"/>
  <c r="AV41" s="1"/>
  <c r="AT45"/>
  <c r="AU45" s="1"/>
  <c r="AT49"/>
  <c r="AU49" s="1"/>
  <c r="AT53"/>
  <c r="AU53" s="1"/>
  <c r="AT57"/>
  <c r="AU57" s="1"/>
  <c r="AT61"/>
  <c r="AU61" s="1"/>
  <c r="AT65"/>
  <c r="AU65" s="1"/>
  <c r="AT69"/>
  <c r="AU69" s="1"/>
  <c r="AT11"/>
  <c r="AU11" s="1"/>
  <c r="AV11" s="1"/>
  <c r="AT19"/>
  <c r="AU19" s="1"/>
  <c r="AT27"/>
  <c r="AU27" s="1"/>
  <c r="AT35"/>
  <c r="AU35" s="1"/>
  <c r="AT43"/>
  <c r="AU43" s="1"/>
  <c r="AT63"/>
  <c r="AU63" s="1"/>
  <c r="AT67"/>
  <c r="AU67" s="1"/>
  <c r="AI20" i="6"/>
  <c r="AC14"/>
  <c r="BV77" i="8"/>
  <c r="F71" i="12" s="1"/>
  <c r="D71"/>
  <c r="I77" i="5"/>
  <c r="AT77"/>
  <c r="AU77" s="1"/>
  <c r="Q18" i="6"/>
  <c r="O29"/>
  <c r="Q29"/>
  <c r="Q24"/>
  <c r="AG19" i="12"/>
  <c r="AL14"/>
  <c r="AL30"/>
  <c r="AL62"/>
  <c r="AQ55"/>
  <c r="AG51"/>
  <c r="AL46"/>
  <c r="W37"/>
  <c r="AW14"/>
  <c r="AG11"/>
  <c r="AL10"/>
  <c r="AL18"/>
  <c r="AL26"/>
  <c r="AL34"/>
  <c r="AL2"/>
  <c r="AG59"/>
  <c r="AL50"/>
  <c r="AL58"/>
  <c r="W69"/>
  <c r="AG43"/>
  <c r="AG27"/>
  <c r="AL66"/>
  <c r="AL42"/>
  <c r="W41"/>
  <c r="AG7"/>
  <c r="AW6"/>
  <c r="AW22"/>
  <c r="AW54"/>
  <c r="AW38"/>
  <c r="AW10"/>
  <c r="AW18"/>
  <c r="AW30"/>
  <c r="AW46"/>
  <c r="AW62"/>
  <c r="AG63"/>
  <c r="AG55"/>
  <c r="AG47"/>
  <c r="AG39"/>
  <c r="AG31"/>
  <c r="AG23"/>
  <c r="AG15"/>
  <c r="W61"/>
  <c r="W45"/>
  <c r="W65"/>
  <c r="W57"/>
  <c r="W49"/>
  <c r="AW2"/>
  <c r="AX2" s="1" a="1"/>
  <c r="AX2" s="1"/>
  <c r="C26" i="11" s="1"/>
  <c r="AW26" i="12"/>
  <c r="AW34"/>
  <c r="AW42"/>
  <c r="AW50"/>
  <c r="AW58"/>
  <c r="AW70"/>
  <c r="AW66"/>
  <c r="AD23" i="10"/>
  <c r="AD21"/>
  <c r="AA18" i="6"/>
  <c r="AB18" s="1"/>
  <c r="AI24"/>
  <c r="AA28"/>
  <c r="O24"/>
  <c r="AC9"/>
  <c r="Q30"/>
  <c r="Q28"/>
  <c r="Q26"/>
  <c r="Q23"/>
  <c r="Q21"/>
  <c r="AG15"/>
  <c r="AH15" s="1"/>
  <c r="Q9"/>
  <c r="AJ24" i="10"/>
  <c r="AQ39" i="12"/>
  <c r="AQ47"/>
  <c r="AQ63"/>
  <c r="AQ35"/>
  <c r="AQ67"/>
  <c r="AQ59"/>
  <c r="AQ51"/>
  <c r="AQ43"/>
  <c r="AQ37"/>
  <c r="AQ65"/>
  <c r="AQ61"/>
  <c r="AQ57"/>
  <c r="AQ53"/>
  <c r="AQ49"/>
  <c r="AQ45"/>
  <c r="AQ41"/>
  <c r="AQ6"/>
  <c r="AQ34"/>
  <c r="AQ68"/>
  <c r="AQ66"/>
  <c r="AQ64"/>
  <c r="AQ62"/>
  <c r="AQ60"/>
  <c r="AQ58"/>
  <c r="AQ56"/>
  <c r="AQ54"/>
  <c r="AQ52"/>
  <c r="AQ50"/>
  <c r="AQ48"/>
  <c r="AQ46"/>
  <c r="AQ44"/>
  <c r="AQ42"/>
  <c r="AQ40"/>
  <c r="AQ38"/>
  <c r="AQ36"/>
  <c r="AL70"/>
  <c r="AL68"/>
  <c r="AL64"/>
  <c r="AL60"/>
  <c r="AL56"/>
  <c r="AL52"/>
  <c r="AL48"/>
  <c r="AL44"/>
  <c r="AL40"/>
  <c r="AL36"/>
  <c r="AL32"/>
  <c r="AL28"/>
  <c r="AL24"/>
  <c r="AL20"/>
  <c r="AL16"/>
  <c r="AL12"/>
  <c r="AL8"/>
  <c r="AL4"/>
  <c r="AL17"/>
  <c r="AG71"/>
  <c r="AG69"/>
  <c r="AG65"/>
  <c r="AG61"/>
  <c r="AG57"/>
  <c r="AG53"/>
  <c r="AG49"/>
  <c r="AG45"/>
  <c r="AG41"/>
  <c r="AG37"/>
  <c r="AG33"/>
  <c r="AG29"/>
  <c r="AG25"/>
  <c r="AG21"/>
  <c r="AG17"/>
  <c r="AG13"/>
  <c r="AG9"/>
  <c r="AG5"/>
  <c r="W35"/>
  <c r="W67"/>
  <c r="W63"/>
  <c r="W59"/>
  <c r="W55"/>
  <c r="W51"/>
  <c r="W47"/>
  <c r="W43"/>
  <c r="W39"/>
  <c r="W5"/>
  <c r="W70"/>
  <c r="W68"/>
  <c r="W66"/>
  <c r="W64"/>
  <c r="W62"/>
  <c r="W60"/>
  <c r="W58"/>
  <c r="W56"/>
  <c r="W54"/>
  <c r="W52"/>
  <c r="W50"/>
  <c r="W48"/>
  <c r="W46"/>
  <c r="W44"/>
  <c r="W42"/>
  <c r="W40"/>
  <c r="W38"/>
  <c r="W36"/>
  <c r="W71"/>
  <c r="R22" i="10"/>
  <c r="AW4" i="12"/>
  <c r="AW8"/>
  <c r="AW12"/>
  <c r="AW16"/>
  <c r="AW20"/>
  <c r="AW24"/>
  <c r="AW28"/>
  <c r="AW36"/>
  <c r="AW40"/>
  <c r="AW68"/>
  <c r="W25"/>
  <c r="AG6"/>
  <c r="AL5"/>
  <c r="AU4" i="10"/>
  <c r="I3" i="8"/>
  <c r="AU4" i="6"/>
  <c r="W4" i="10"/>
  <c r="E12" i="9"/>
  <c r="BV71" i="8"/>
  <c r="F65" i="12" s="1"/>
  <c r="BV75" i="8"/>
  <c r="F69" i="12" s="1"/>
  <c r="AW32"/>
  <c r="AW44"/>
  <c r="AW48"/>
  <c r="AW52"/>
  <c r="AW56"/>
  <c r="AW60"/>
  <c r="AW64"/>
  <c r="AW71"/>
  <c r="AQ70"/>
  <c r="AQ2"/>
  <c r="AQ71"/>
  <c r="AQ33"/>
  <c r="AQ31"/>
  <c r="AQ29"/>
  <c r="AQ27"/>
  <c r="AQ25"/>
  <c r="AQ23"/>
  <c r="AQ21"/>
  <c r="AQ19"/>
  <c r="AQ17"/>
  <c r="AQ15"/>
  <c r="AQ13"/>
  <c r="AQ11"/>
  <c r="AQ9"/>
  <c r="AQ7"/>
  <c r="AQ5"/>
  <c r="AQ69"/>
  <c r="AQ4"/>
  <c r="AQ8"/>
  <c r="AQ12"/>
  <c r="AQ16"/>
  <c r="AQ20"/>
  <c r="AQ24"/>
  <c r="AQ28"/>
  <c r="AQ32"/>
  <c r="AQ10"/>
  <c r="AQ14"/>
  <c r="AQ18"/>
  <c r="AQ22"/>
  <c r="AQ26"/>
  <c r="AQ30"/>
  <c r="AQ3"/>
  <c r="AL9"/>
  <c r="AL13"/>
  <c r="AL19"/>
  <c r="AL23"/>
  <c r="AL27"/>
  <c r="AL31"/>
  <c r="AL35"/>
  <c r="AL39"/>
  <c r="AL71"/>
  <c r="AL67"/>
  <c r="AL63"/>
  <c r="AL59"/>
  <c r="AL55"/>
  <c r="AL51"/>
  <c r="AL47"/>
  <c r="AL43"/>
  <c r="AL69"/>
  <c r="AL65"/>
  <c r="AL61"/>
  <c r="AL57"/>
  <c r="AL53"/>
  <c r="AL49"/>
  <c r="AL45"/>
  <c r="AL3"/>
  <c r="AL7"/>
  <c r="AL11"/>
  <c r="AL15"/>
  <c r="AL21"/>
  <c r="AL25"/>
  <c r="AL29"/>
  <c r="AL33"/>
  <c r="AL37"/>
  <c r="AL41"/>
  <c r="AG10"/>
  <c r="AG14"/>
  <c r="AG18"/>
  <c r="AG22"/>
  <c r="AG26"/>
  <c r="AG30"/>
  <c r="AG34"/>
  <c r="AG38"/>
  <c r="AG42"/>
  <c r="AG46"/>
  <c r="AG68"/>
  <c r="AG64"/>
  <c r="AG60"/>
  <c r="AG56"/>
  <c r="AG52"/>
  <c r="AG48"/>
  <c r="AG70"/>
  <c r="AG66"/>
  <c r="AG62"/>
  <c r="AG58"/>
  <c r="AG54"/>
  <c r="AG50"/>
  <c r="AG2"/>
  <c r="AG4"/>
  <c r="AG8"/>
  <c r="AG12"/>
  <c r="AG16"/>
  <c r="AG20"/>
  <c r="AG24"/>
  <c r="AG28"/>
  <c r="AG32"/>
  <c r="AG36"/>
  <c r="AG40"/>
  <c r="AG44"/>
  <c r="W9"/>
  <c r="W13"/>
  <c r="W17"/>
  <c r="W21"/>
  <c r="W27"/>
  <c r="W31"/>
  <c r="W6"/>
  <c r="W10"/>
  <c r="W14"/>
  <c r="W20"/>
  <c r="W24"/>
  <c r="W28"/>
  <c r="W32"/>
  <c r="W3"/>
  <c r="W7"/>
  <c r="W11"/>
  <c r="W15"/>
  <c r="W19"/>
  <c r="W23"/>
  <c r="W29"/>
  <c r="W33"/>
  <c r="W4"/>
  <c r="W8"/>
  <c r="W12"/>
  <c r="W16"/>
  <c r="W22"/>
  <c r="W26"/>
  <c r="W30"/>
  <c r="W34"/>
  <c r="W2"/>
  <c r="W18"/>
  <c r="BV51" i="8"/>
  <c r="F45" i="12" s="1"/>
  <c r="D45"/>
  <c r="BV69" i="8"/>
  <c r="F63" i="12" s="1"/>
  <c r="D63"/>
  <c r="BW73" i="8"/>
  <c r="D67" i="12"/>
  <c r="BV39" i="8"/>
  <c r="F33" i="12" s="1"/>
  <c r="D33"/>
  <c r="BV47" i="8"/>
  <c r="F41" i="12" s="1"/>
  <c r="D41"/>
  <c r="BV59" i="8"/>
  <c r="F53" i="12" s="1"/>
  <c r="D53"/>
  <c r="BV67" i="8"/>
  <c r="F61" i="12" s="1"/>
  <c r="D61"/>
  <c r="BV63" i="8"/>
  <c r="F57" i="12" s="1"/>
  <c r="D57"/>
  <c r="BV57" i="8"/>
  <c r="F51" i="12" s="1"/>
  <c r="D51"/>
  <c r="BV68" i="8"/>
  <c r="F62" i="12" s="1"/>
  <c r="D62"/>
  <c r="E31" i="11"/>
  <c r="F31" s="1"/>
  <c r="L19" s="1"/>
  <c r="BV70" i="8"/>
  <c r="F64" i="12" s="1"/>
  <c r="D64"/>
  <c r="BV35" i="8"/>
  <c r="F29" i="12" s="1"/>
  <c r="D29"/>
  <c r="BV43" i="8"/>
  <c r="F37" i="12" s="1"/>
  <c r="D37"/>
  <c r="BV65" i="8"/>
  <c r="F59" i="12" s="1"/>
  <c r="D59"/>
  <c r="BV61" i="8"/>
  <c r="F55" i="12" s="1"/>
  <c r="D55"/>
  <c r="BV53" i="8"/>
  <c r="F47" i="12" s="1"/>
  <c r="D47"/>
  <c r="BV66" i="8"/>
  <c r="F60" i="12" s="1"/>
  <c r="D60"/>
  <c r="BV73" i="8"/>
  <c r="F67" i="12" s="1"/>
  <c r="E38" i="11"/>
  <c r="F38" s="1"/>
  <c r="L26" s="1"/>
  <c r="E34"/>
  <c r="F34" s="1"/>
  <c r="L22" s="1"/>
  <c r="E36"/>
  <c r="F36" s="1"/>
  <c r="L24" s="1"/>
  <c r="AV77" i="5"/>
  <c r="AW3" i="12"/>
  <c r="AW5"/>
  <c r="AW7"/>
  <c r="AW9"/>
  <c r="AW11"/>
  <c r="AW13"/>
  <c r="AW15"/>
  <c r="AW17"/>
  <c r="AW19"/>
  <c r="AW21"/>
  <c r="AW23"/>
  <c r="AW25"/>
  <c r="AW27"/>
  <c r="AW29"/>
  <c r="AW31"/>
  <c r="AW33"/>
  <c r="AW35"/>
  <c r="AW37"/>
  <c r="AW39"/>
  <c r="AW41"/>
  <c r="AW43"/>
  <c r="AW45"/>
  <c r="AW47"/>
  <c r="AW49"/>
  <c r="AW51"/>
  <c r="AW53"/>
  <c r="AW55"/>
  <c r="AW57"/>
  <c r="AW59"/>
  <c r="AW61"/>
  <c r="AW63"/>
  <c r="AW65"/>
  <c r="AW67"/>
  <c r="AW69"/>
  <c r="E32" i="11"/>
  <c r="L32"/>
  <c r="AA21" i="6"/>
  <c r="AI22"/>
  <c r="AA26"/>
  <c r="AI27"/>
  <c r="AA30"/>
  <c r="AC17"/>
  <c r="O22"/>
  <c r="S22" s="1"/>
  <c r="O27"/>
  <c r="AC16"/>
  <c r="AC11"/>
  <c r="B84" i="5"/>
  <c r="AG30" i="6"/>
  <c r="AG29"/>
  <c r="AG28"/>
  <c r="AG27"/>
  <c r="AG26"/>
  <c r="AG24"/>
  <c r="AG23"/>
  <c r="AG22"/>
  <c r="AG21"/>
  <c r="Q20"/>
  <c r="S20" s="1"/>
  <c r="Q14"/>
  <c r="AG10"/>
  <c r="AI18"/>
  <c r="AA20"/>
  <c r="AI21"/>
  <c r="AA22"/>
  <c r="AI23"/>
  <c r="AA24"/>
  <c r="AI26"/>
  <c r="AA27"/>
  <c r="AI28"/>
  <c r="AA29"/>
  <c r="AI30"/>
  <c r="D84" i="5"/>
  <c r="E30" i="4" s="1"/>
  <c r="O18" i="6"/>
  <c r="O21"/>
  <c r="O23"/>
  <c r="O26"/>
  <c r="S26" s="1"/>
  <c r="O28"/>
  <c r="O30"/>
  <c r="S30" s="1"/>
  <c r="AC15"/>
  <c r="AC12"/>
  <c r="AC10"/>
  <c r="AC8"/>
  <c r="D83" i="5"/>
  <c r="E28" i="4" s="1"/>
  <c r="D81" i="5"/>
  <c r="AC30" i="6"/>
  <c r="AC29"/>
  <c r="AC28"/>
  <c r="AE28" s="1"/>
  <c r="AC27"/>
  <c r="AC26"/>
  <c r="AC24"/>
  <c r="AE24" s="1"/>
  <c r="AC23"/>
  <c r="AD23" s="1"/>
  <c r="AC22"/>
  <c r="AC21"/>
  <c r="AG20"/>
  <c r="AG18"/>
  <c r="AG17"/>
  <c r="AH17" s="1"/>
  <c r="Q16"/>
  <c r="AG12"/>
  <c r="Q11"/>
  <c r="AG8"/>
  <c r="AA17"/>
  <c r="AB17" s="1"/>
  <c r="AA16"/>
  <c r="AB16" s="1"/>
  <c r="AA15"/>
  <c r="AB15" s="1"/>
  <c r="AA14"/>
  <c r="AA12"/>
  <c r="AI12"/>
  <c r="AA8"/>
  <c r="O14"/>
  <c r="AC20"/>
  <c r="AC18"/>
  <c r="Q17"/>
  <c r="AG16"/>
  <c r="AH16" s="1"/>
  <c r="Q15"/>
  <c r="AG14"/>
  <c r="AH14" s="1"/>
  <c r="Q12"/>
  <c r="AG11"/>
  <c r="Q10"/>
  <c r="AG9"/>
  <c r="Q8"/>
  <c r="AI17"/>
  <c r="AK17" s="1"/>
  <c r="O17"/>
  <c r="P17" s="1"/>
  <c r="AI16"/>
  <c r="O16"/>
  <c r="P16" s="1"/>
  <c r="AI15"/>
  <c r="O15"/>
  <c r="P15" s="1"/>
  <c r="AI14"/>
  <c r="AA11"/>
  <c r="AA10"/>
  <c r="AA9"/>
  <c r="BV55" i="8"/>
  <c r="F49" i="12" s="1"/>
  <c r="BW55" i="8"/>
  <c r="BV33"/>
  <c r="F27" i="12" s="1"/>
  <c r="BW33" i="8"/>
  <c r="BV37"/>
  <c r="F31" i="12" s="1"/>
  <c r="BW37" i="8"/>
  <c r="BV41"/>
  <c r="F35" i="12" s="1"/>
  <c r="BW41" i="8"/>
  <c r="BV45"/>
  <c r="F39" i="12" s="1"/>
  <c r="BW45" i="8"/>
  <c r="BV49"/>
  <c r="F43" i="12" s="1"/>
  <c r="BW49" i="8"/>
  <c r="AP23" i="10"/>
  <c r="AP21"/>
  <c r="Q26"/>
  <c r="S26" s="1"/>
  <c r="Q27"/>
  <c r="R27" s="1"/>
  <c r="Q28"/>
  <c r="R28" s="1"/>
  <c r="Q29"/>
  <c r="S29" s="1"/>
  <c r="Q30"/>
  <c r="R30" s="1"/>
  <c r="O9" i="6"/>
  <c r="P9" s="1"/>
  <c r="AD24" i="10"/>
  <c r="AI9" i="6"/>
  <c r="F29" i="7"/>
  <c r="B86" i="8"/>
  <c r="F84"/>
  <c r="AJ23" i="10"/>
  <c r="AJ21"/>
  <c r="F82" i="8"/>
  <c r="AJ17" i="10"/>
  <c r="AJ15"/>
  <c r="F85" i="8"/>
  <c r="AD22" i="10"/>
  <c r="AP22"/>
  <c r="B83" i="5"/>
  <c r="D28" i="4" s="1"/>
  <c r="AJ22" i="10"/>
  <c r="E28" i="7"/>
  <c r="F28" s="1"/>
  <c r="AP24" i="10"/>
  <c r="D86" i="8"/>
  <c r="F30" i="7"/>
  <c r="D82" i="5"/>
  <c r="E27" i="4" s="1"/>
  <c r="O12" i="6"/>
  <c r="O11"/>
  <c r="AI10"/>
  <c r="O10"/>
  <c r="P10" s="1"/>
  <c r="AI8"/>
  <c r="O8"/>
  <c r="AJ28" i="10"/>
  <c r="R18"/>
  <c r="R16"/>
  <c r="AD18"/>
  <c r="AD16"/>
  <c r="AP17"/>
  <c r="AP15"/>
  <c r="AD27"/>
  <c r="AP27"/>
  <c r="AD28"/>
  <c r="AP28"/>
  <c r="AD29"/>
  <c r="AP29"/>
  <c r="AD30"/>
  <c r="AP30"/>
  <c r="AJ18"/>
  <c r="AJ16"/>
  <c r="AJ30"/>
  <c r="AJ29"/>
  <c r="AM8" i="6"/>
  <c r="F83" i="8"/>
  <c r="E27" i="7"/>
  <c r="F27" s="1"/>
  <c r="J6" i="2"/>
  <c r="T5"/>
  <c r="P26" i="10"/>
  <c r="O31"/>
  <c r="P31" s="1"/>
  <c r="AB26"/>
  <c r="AE26"/>
  <c r="AA31"/>
  <c r="AB31" s="1"/>
  <c r="AN26"/>
  <c r="AQ26"/>
  <c r="AM31"/>
  <c r="AN31" s="1"/>
  <c r="P28"/>
  <c r="AB28"/>
  <c r="AE28"/>
  <c r="AN28"/>
  <c r="AQ28"/>
  <c r="AN29"/>
  <c r="AQ29"/>
  <c r="P30"/>
  <c r="AB30"/>
  <c r="AE30"/>
  <c r="P24"/>
  <c r="P22"/>
  <c r="S22"/>
  <c r="P20"/>
  <c r="S20"/>
  <c r="O25"/>
  <c r="P25" s="1"/>
  <c r="R20"/>
  <c r="R12"/>
  <c r="R10"/>
  <c r="R8"/>
  <c r="Q13"/>
  <c r="R13" s="1"/>
  <c r="P17"/>
  <c r="S17"/>
  <c r="P15"/>
  <c r="S15"/>
  <c r="P12"/>
  <c r="S12"/>
  <c r="O37"/>
  <c r="P10"/>
  <c r="S10"/>
  <c r="O35"/>
  <c r="P8"/>
  <c r="S8"/>
  <c r="O13"/>
  <c r="P13" s="1"/>
  <c r="O33"/>
  <c r="AB22"/>
  <c r="AE22"/>
  <c r="AB20"/>
  <c r="AE20"/>
  <c r="AA25"/>
  <c r="AB25" s="1"/>
  <c r="AD20"/>
  <c r="AC25"/>
  <c r="AD25" s="1"/>
  <c r="AD12"/>
  <c r="AC37"/>
  <c r="AD10"/>
  <c r="AC35"/>
  <c r="AD8"/>
  <c r="AC13"/>
  <c r="AD13" s="1"/>
  <c r="AC33"/>
  <c r="AB17"/>
  <c r="AE17"/>
  <c r="AB15"/>
  <c r="AE15"/>
  <c r="AB12"/>
  <c r="AE12"/>
  <c r="AA37"/>
  <c r="AB10"/>
  <c r="AE10"/>
  <c r="AA35"/>
  <c r="AB8"/>
  <c r="AE8"/>
  <c r="AA13"/>
  <c r="AB13" s="1"/>
  <c r="AA33"/>
  <c r="AN22"/>
  <c r="AQ22"/>
  <c r="AN20"/>
  <c r="AQ20"/>
  <c r="AM25"/>
  <c r="AN25" s="1"/>
  <c r="AP20"/>
  <c r="AO25"/>
  <c r="AP25" s="1"/>
  <c r="AP14"/>
  <c r="AO19"/>
  <c r="AP19" s="1"/>
  <c r="AP11"/>
  <c r="AO36"/>
  <c r="AP9"/>
  <c r="AO34"/>
  <c r="AN17"/>
  <c r="AQ17"/>
  <c r="AN15"/>
  <c r="AQ15"/>
  <c r="AN12"/>
  <c r="AQ12"/>
  <c r="AM37"/>
  <c r="AN10"/>
  <c r="AQ10"/>
  <c r="AM35"/>
  <c r="AN8"/>
  <c r="AQ8"/>
  <c r="AM13"/>
  <c r="AN13" s="1"/>
  <c r="AM33"/>
  <c r="AH26"/>
  <c r="AK26"/>
  <c r="AG31"/>
  <c r="AH31" s="1"/>
  <c r="AH28"/>
  <c r="AK28"/>
  <c r="AH30"/>
  <c r="AK30"/>
  <c r="BV12" i="8"/>
  <c r="F6" i="12" s="1"/>
  <c r="BW12" i="8"/>
  <c r="BV16"/>
  <c r="F10" i="12" s="1"/>
  <c r="BW16" i="8"/>
  <c r="BV20"/>
  <c r="F14" i="12" s="1"/>
  <c r="BW20" i="8"/>
  <c r="BV24"/>
  <c r="F18" i="12" s="1"/>
  <c r="BW24" i="8"/>
  <c r="BV28"/>
  <c r="F22" i="12" s="1"/>
  <c r="BW28" i="8"/>
  <c r="BV32"/>
  <c r="F26" i="12" s="1"/>
  <c r="BW32" i="8"/>
  <c r="BV36"/>
  <c r="F30" i="12" s="1"/>
  <c r="BW36" i="8"/>
  <c r="BV40"/>
  <c r="F34" i="12" s="1"/>
  <c r="BW40" i="8"/>
  <c r="BV44"/>
  <c r="F38" i="12" s="1"/>
  <c r="BW44" i="8"/>
  <c r="BV48"/>
  <c r="F42" i="12" s="1"/>
  <c r="BW48" i="8"/>
  <c r="BV52"/>
  <c r="F46" i="12" s="1"/>
  <c r="BW52" i="8"/>
  <c r="BV56"/>
  <c r="F50" i="12" s="1"/>
  <c r="BW56" i="8"/>
  <c r="BV60"/>
  <c r="F54" i="12" s="1"/>
  <c r="BW60" i="8"/>
  <c r="AJ20" i="10"/>
  <c r="AI25"/>
  <c r="AJ25" s="1"/>
  <c r="AH22"/>
  <c r="AK22"/>
  <c r="AH20"/>
  <c r="AK20"/>
  <c r="AG25"/>
  <c r="AH25" s="1"/>
  <c r="AH17"/>
  <c r="AK17"/>
  <c r="AH15"/>
  <c r="AK15"/>
  <c r="AH12"/>
  <c r="AK12"/>
  <c r="AG37"/>
  <c r="AH10"/>
  <c r="AK10"/>
  <c r="AG35"/>
  <c r="AH8"/>
  <c r="AK8"/>
  <c r="AG13"/>
  <c r="AH13" s="1"/>
  <c r="AG33"/>
  <c r="AJ12"/>
  <c r="AI37"/>
  <c r="AJ10"/>
  <c r="AI35"/>
  <c r="AJ8"/>
  <c r="AI13"/>
  <c r="AJ13" s="1"/>
  <c r="AI33"/>
  <c r="D31" i="7"/>
  <c r="Q24" i="10"/>
  <c r="R24" s="1"/>
  <c r="AB24"/>
  <c r="AE24"/>
  <c r="AN24"/>
  <c r="AQ24"/>
  <c r="AJ26"/>
  <c r="AI31"/>
  <c r="AJ31" s="1"/>
  <c r="P27"/>
  <c r="AB27"/>
  <c r="AE27"/>
  <c r="AN27"/>
  <c r="AQ27"/>
  <c r="P29"/>
  <c r="AB29"/>
  <c r="AE29"/>
  <c r="AN30"/>
  <c r="AQ30"/>
  <c r="P23"/>
  <c r="S23"/>
  <c r="P21"/>
  <c r="S21"/>
  <c r="R14"/>
  <c r="Q19"/>
  <c r="R19" s="1"/>
  <c r="R11"/>
  <c r="R9"/>
  <c r="P18"/>
  <c r="S18"/>
  <c r="P16"/>
  <c r="S16"/>
  <c r="P14"/>
  <c r="S14"/>
  <c r="O19"/>
  <c r="P19" s="1"/>
  <c r="P11"/>
  <c r="S11"/>
  <c r="O36"/>
  <c r="P9"/>
  <c r="S9"/>
  <c r="O34"/>
  <c r="AB23"/>
  <c r="AE23"/>
  <c r="AB21"/>
  <c r="AE21"/>
  <c r="AD14"/>
  <c r="AC19"/>
  <c r="AD19" s="1"/>
  <c r="AD11"/>
  <c r="AC36"/>
  <c r="AD9"/>
  <c r="AC34"/>
  <c r="AB18"/>
  <c r="AE18"/>
  <c r="AB16"/>
  <c r="AE16"/>
  <c r="AB14"/>
  <c r="AE14"/>
  <c r="AA19"/>
  <c r="AB19" s="1"/>
  <c r="AB11"/>
  <c r="AE11"/>
  <c r="AA36"/>
  <c r="AB9"/>
  <c r="AE9"/>
  <c r="AA34"/>
  <c r="AN23"/>
  <c r="AQ23"/>
  <c r="AN21"/>
  <c r="AQ21"/>
  <c r="AP12"/>
  <c r="AO37"/>
  <c r="AP10"/>
  <c r="AO35"/>
  <c r="AP8"/>
  <c r="AO13"/>
  <c r="AP13" s="1"/>
  <c r="AO33"/>
  <c r="AQ18"/>
  <c r="AN18"/>
  <c r="AN16"/>
  <c r="AQ16"/>
  <c r="AN14"/>
  <c r="AQ14"/>
  <c r="AM19"/>
  <c r="AN19" s="1"/>
  <c r="AN11"/>
  <c r="AQ11"/>
  <c r="AM36"/>
  <c r="AN9"/>
  <c r="AQ9"/>
  <c r="AM34"/>
  <c r="BW9" i="8"/>
  <c r="BV9"/>
  <c r="F3" i="12" s="1"/>
  <c r="BW11" i="8"/>
  <c r="BV11"/>
  <c r="F5" i="12" s="1"/>
  <c r="BW13" i="8"/>
  <c r="BV13"/>
  <c r="F7" i="12" s="1"/>
  <c r="BW15" i="8"/>
  <c r="BV15"/>
  <c r="F9" i="12" s="1"/>
  <c r="BW17" i="8"/>
  <c r="BV17"/>
  <c r="F11" i="12" s="1"/>
  <c r="BW19" i="8"/>
  <c r="BV19"/>
  <c r="F13" i="12" s="1"/>
  <c r="BW21" i="8"/>
  <c r="BV21"/>
  <c r="F15" i="12" s="1"/>
  <c r="BW23" i="8"/>
  <c r="BV23"/>
  <c r="F17" i="12" s="1"/>
  <c r="BW25" i="8"/>
  <c r="BV25"/>
  <c r="F19" i="12" s="1"/>
  <c r="BW27" i="8"/>
  <c r="BV27"/>
  <c r="F21" i="12" s="1"/>
  <c r="BW29" i="8"/>
  <c r="BV29"/>
  <c r="F23" i="12" s="1"/>
  <c r="BW31" i="8"/>
  <c r="BV31"/>
  <c r="F25" i="12" s="1"/>
  <c r="AH24" i="10"/>
  <c r="AK24"/>
  <c r="AD26"/>
  <c r="AC31"/>
  <c r="AD31" s="1"/>
  <c r="AP26"/>
  <c r="AO31"/>
  <c r="AP31" s="1"/>
  <c r="AH27"/>
  <c r="AK27"/>
  <c r="AH29"/>
  <c r="AK29"/>
  <c r="BV10" i="8"/>
  <c r="F4" i="12" s="1"/>
  <c r="BW10" i="8"/>
  <c r="BV14"/>
  <c r="F8" i="12" s="1"/>
  <c r="BW14" i="8"/>
  <c r="BV18"/>
  <c r="F12" i="12" s="1"/>
  <c r="BW18" i="8"/>
  <c r="BV22"/>
  <c r="F16" i="12" s="1"/>
  <c r="BW22" i="8"/>
  <c r="BV26"/>
  <c r="F20" i="12" s="1"/>
  <c r="BW26" i="8"/>
  <c r="BV30"/>
  <c r="F24" i="12" s="1"/>
  <c r="BW30" i="8"/>
  <c r="BV34"/>
  <c r="F28" i="12" s="1"/>
  <c r="BW34" i="8"/>
  <c r="BV38"/>
  <c r="F32" i="12" s="1"/>
  <c r="BW38" i="8"/>
  <c r="BV42"/>
  <c r="F36" i="12" s="1"/>
  <c r="BW42" i="8"/>
  <c r="BV46"/>
  <c r="F40" i="12" s="1"/>
  <c r="BW46" i="8"/>
  <c r="BV50"/>
  <c r="F44" i="12" s="1"/>
  <c r="BW50" i="8"/>
  <c r="BV54"/>
  <c r="F48" i="12" s="1"/>
  <c r="BW54" i="8"/>
  <c r="BV58"/>
  <c r="F52" i="12" s="1"/>
  <c r="BW58" i="8"/>
  <c r="BW62"/>
  <c r="BV62"/>
  <c r="F56" i="12" s="1"/>
  <c r="AH23" i="10"/>
  <c r="AK23"/>
  <c r="AH21"/>
  <c r="AK21"/>
  <c r="AH18"/>
  <c r="AK18"/>
  <c r="AH16"/>
  <c r="AK16"/>
  <c r="AH14"/>
  <c r="AG19"/>
  <c r="AH19" s="1"/>
  <c r="AK14"/>
  <c r="AH11"/>
  <c r="AK11"/>
  <c r="AG36"/>
  <c r="AH9"/>
  <c r="AK9"/>
  <c r="AG34"/>
  <c r="AJ14"/>
  <c r="AI19"/>
  <c r="AJ19" s="1"/>
  <c r="AJ11"/>
  <c r="AI36"/>
  <c r="AJ9"/>
  <c r="AI34"/>
  <c r="BW64" i="8"/>
  <c r="BV64"/>
  <c r="F58" i="12" s="1"/>
  <c r="AO8" i="6"/>
  <c r="AM20"/>
  <c r="AV24" i="5"/>
  <c r="I24"/>
  <c r="AV28"/>
  <c r="I28"/>
  <c r="AV32"/>
  <c r="I32"/>
  <c r="AV36"/>
  <c r="I36"/>
  <c r="I40"/>
  <c r="AV44"/>
  <c r="I44"/>
  <c r="AV48"/>
  <c r="I48"/>
  <c r="AV52"/>
  <c r="I52"/>
  <c r="AV56"/>
  <c r="I56"/>
  <c r="AV60"/>
  <c r="I60"/>
  <c r="AV64"/>
  <c r="I64"/>
  <c r="AV68"/>
  <c r="I68"/>
  <c r="I11"/>
  <c r="AV15"/>
  <c r="I15"/>
  <c r="AV19"/>
  <c r="I19"/>
  <c r="AV23"/>
  <c r="I23"/>
  <c r="AV27"/>
  <c r="I27"/>
  <c r="AV31"/>
  <c r="I31"/>
  <c r="AV35"/>
  <c r="I35"/>
  <c r="AV39"/>
  <c r="I39"/>
  <c r="AV43"/>
  <c r="I43"/>
  <c r="AV47"/>
  <c r="I47"/>
  <c r="AV51"/>
  <c r="I51"/>
  <c r="AV55"/>
  <c r="I55"/>
  <c r="I59"/>
  <c r="AV63"/>
  <c r="I63"/>
  <c r="AV67"/>
  <c r="I67"/>
  <c r="AM18" i="6"/>
  <c r="AM21"/>
  <c r="AM22"/>
  <c r="AM23"/>
  <c r="AM24"/>
  <c r="AM26"/>
  <c r="AM27"/>
  <c r="AM28"/>
  <c r="AM29"/>
  <c r="AM30"/>
  <c r="AB30"/>
  <c r="AV12" i="5"/>
  <c r="I12"/>
  <c r="AV16"/>
  <c r="I16"/>
  <c r="AV20"/>
  <c r="I20"/>
  <c r="D30" i="4"/>
  <c r="D27"/>
  <c r="AH29" i="6"/>
  <c r="AV10" i="5"/>
  <c r="I10"/>
  <c r="AV14"/>
  <c r="I14"/>
  <c r="AV18"/>
  <c r="I18"/>
  <c r="AV22"/>
  <c r="I22"/>
  <c r="AV26"/>
  <c r="I26"/>
  <c r="AV30"/>
  <c r="I30"/>
  <c r="AV34"/>
  <c r="I34"/>
  <c r="AV38"/>
  <c r="I38"/>
  <c r="AV42"/>
  <c r="I42"/>
  <c r="AV46"/>
  <c r="I46"/>
  <c r="AV50"/>
  <c r="I50"/>
  <c r="AV54"/>
  <c r="I54"/>
  <c r="AV58"/>
  <c r="I58"/>
  <c r="AV62"/>
  <c r="I62"/>
  <c r="AV66"/>
  <c r="I66"/>
  <c r="I9"/>
  <c r="T11" i="16" s="1"/>
  <c r="AV13" i="5"/>
  <c r="I13"/>
  <c r="AV17"/>
  <c r="I17"/>
  <c r="AV21"/>
  <c r="I21"/>
  <c r="AV25"/>
  <c r="I25"/>
  <c r="AV29"/>
  <c r="I29"/>
  <c r="AV33"/>
  <c r="I33"/>
  <c r="AV37"/>
  <c r="I37"/>
  <c r="I41"/>
  <c r="AV45"/>
  <c r="I45"/>
  <c r="AV49"/>
  <c r="I49"/>
  <c r="AV53"/>
  <c r="I53"/>
  <c r="AV57"/>
  <c r="I57"/>
  <c r="AV61"/>
  <c r="I61"/>
  <c r="AV65"/>
  <c r="I65"/>
  <c r="AV69"/>
  <c r="I69"/>
  <c r="AO17" i="6"/>
  <c r="AO16"/>
  <c r="AO15"/>
  <c r="AO14"/>
  <c r="AO12"/>
  <c r="AO11"/>
  <c r="AO10"/>
  <c r="AO9"/>
  <c r="AO30"/>
  <c r="AO29"/>
  <c r="AO28"/>
  <c r="AO27"/>
  <c r="AO26"/>
  <c r="AO24"/>
  <c r="AO23"/>
  <c r="AO22"/>
  <c r="AO21"/>
  <c r="AO20"/>
  <c r="AO18"/>
  <c r="AM17"/>
  <c r="AM16"/>
  <c r="AM15"/>
  <c r="AM14"/>
  <c r="AM12"/>
  <c r="AM11"/>
  <c r="AM10"/>
  <c r="AM9"/>
  <c r="AB29" l="1"/>
  <c r="AE9"/>
  <c r="S18"/>
  <c r="AX4" i="12" a="1"/>
  <c r="AX4" s="1"/>
  <c r="AX3" a="1"/>
  <c r="AX3" s="1"/>
  <c r="AK29" i="6"/>
  <c r="AD20"/>
  <c r="P29"/>
  <c r="S27"/>
  <c r="S21"/>
  <c r="AH9"/>
  <c r="AB12"/>
  <c r="AN8"/>
  <c r="P11"/>
  <c r="AH8"/>
  <c r="F81" i="5"/>
  <c r="AH10" i="6"/>
  <c r="AX27" i="12" a="1"/>
  <c r="AX27" s="1"/>
  <c r="AX11" a="1"/>
  <c r="AX11" s="1"/>
  <c r="AE14" i="6"/>
  <c r="S24"/>
  <c r="AJ12"/>
  <c r="S20" i="16"/>
  <c r="R22" s="1"/>
  <c r="R23" i="6"/>
  <c r="AP21"/>
  <c r="AA35"/>
  <c r="AK15"/>
  <c r="S14"/>
  <c r="AK20"/>
  <c r="AK27"/>
  <c r="S29"/>
  <c r="AP29"/>
  <c r="AJ29"/>
  <c r="AE21"/>
  <c r="AE30"/>
  <c r="P28"/>
  <c r="AE8"/>
  <c r="R10"/>
  <c r="R11"/>
  <c r="AD22"/>
  <c r="AO8" i="8"/>
  <c r="Z8" i="5"/>
  <c r="AA8" s="1"/>
  <c r="I14" i="16" s="1"/>
  <c r="AX7" i="12" a="1"/>
  <c r="AX7" s="1"/>
  <c r="AX19" a="1"/>
  <c r="AX19" s="1"/>
  <c r="AX31" a="1"/>
  <c r="AX31" s="1"/>
  <c r="AX23" a="1"/>
  <c r="AX23" s="1"/>
  <c r="AX15" a="1"/>
  <c r="AX15" s="1"/>
  <c r="AX28" a="1"/>
  <c r="AX28" s="1"/>
  <c r="AX37" a="1"/>
  <c r="AX37" s="1"/>
  <c r="AX33" a="1"/>
  <c r="AX33" s="1"/>
  <c r="AX29" a="1"/>
  <c r="AX29" s="1"/>
  <c r="AX25" a="1"/>
  <c r="AX25" s="1"/>
  <c r="AX21" a="1"/>
  <c r="AX21" s="1"/>
  <c r="AX17" a="1"/>
  <c r="AX17" s="1"/>
  <c r="AX13" a="1"/>
  <c r="AX13" s="1"/>
  <c r="AX9" a="1"/>
  <c r="AX9" s="1"/>
  <c r="AX35" a="1"/>
  <c r="AX35" s="1"/>
  <c r="AX38" a="1"/>
  <c r="AX38" s="1"/>
  <c r="AX5" a="1"/>
  <c r="AX5" s="1"/>
  <c r="AX16" a="1"/>
  <c r="AX16" s="1"/>
  <c r="AX12" a="1"/>
  <c r="AX12" s="1"/>
  <c r="AX32" a="1"/>
  <c r="AX32" s="1"/>
  <c r="AX24" a="1"/>
  <c r="AX24" s="1"/>
  <c r="AX36" a="1"/>
  <c r="AX36" s="1"/>
  <c r="AX20" a="1"/>
  <c r="AX20" s="1"/>
  <c r="AX8" a="1"/>
  <c r="AX8" s="1"/>
  <c r="AB28" i="6"/>
  <c r="Q31"/>
  <c r="R31" s="1"/>
  <c r="R28"/>
  <c r="R29"/>
  <c r="AP30"/>
  <c r="AE18"/>
  <c r="AK24"/>
  <c r="E29" i="4"/>
  <c r="E31" s="1"/>
  <c r="AR2" i="12"/>
  <c r="AS2" s="1" a="1"/>
  <c r="AS2" s="1"/>
  <c r="C25" i="11" s="1"/>
  <c r="AR60" i="12"/>
  <c r="AR39"/>
  <c r="AR23"/>
  <c r="AR28"/>
  <c r="AR41"/>
  <c r="AR12"/>
  <c r="AR44"/>
  <c r="AR7"/>
  <c r="AR57"/>
  <c r="AD27" i="6"/>
  <c r="AR4" i="12"/>
  <c r="AR20"/>
  <c r="AR36"/>
  <c r="AR52"/>
  <c r="AR68"/>
  <c r="AR15"/>
  <c r="AR31"/>
  <c r="AR69"/>
  <c r="AR8"/>
  <c r="AR16"/>
  <c r="AR24"/>
  <c r="AR32"/>
  <c r="AR40"/>
  <c r="AR48"/>
  <c r="AR56"/>
  <c r="AR64"/>
  <c r="AR3"/>
  <c r="AR11"/>
  <c r="AR19"/>
  <c r="AR27"/>
  <c r="AR35"/>
  <c r="AR49"/>
  <c r="AR65"/>
  <c r="AH27" i="6"/>
  <c r="AR6" i="12"/>
  <c r="AR10"/>
  <c r="AR14"/>
  <c r="AR18"/>
  <c r="AR22"/>
  <c r="AR26"/>
  <c r="AR30"/>
  <c r="AR34"/>
  <c r="AR38"/>
  <c r="AR42"/>
  <c r="AR46"/>
  <c r="AR50"/>
  <c r="AR54"/>
  <c r="AR58"/>
  <c r="AR62"/>
  <c r="AR66"/>
  <c r="AR70"/>
  <c r="AR5"/>
  <c r="AR9"/>
  <c r="AR13"/>
  <c r="AR17"/>
  <c r="AR21"/>
  <c r="AR25"/>
  <c r="AR29"/>
  <c r="AR33"/>
  <c r="AR37"/>
  <c r="AR45"/>
  <c r="AR53"/>
  <c r="AR61"/>
  <c r="AR43"/>
  <c r="AR63"/>
  <c r="AR71"/>
  <c r="AR47"/>
  <c r="AR51"/>
  <c r="AR55"/>
  <c r="AR59"/>
  <c r="AR67"/>
  <c r="AM38"/>
  <c r="AM65"/>
  <c r="AM70"/>
  <c r="AM6"/>
  <c r="AM33"/>
  <c r="AM22"/>
  <c r="AM54"/>
  <c r="AM49"/>
  <c r="AM14"/>
  <c r="AM30"/>
  <c r="AM46"/>
  <c r="AM62"/>
  <c r="AM17"/>
  <c r="AM57"/>
  <c r="AM71"/>
  <c r="AM10"/>
  <c r="AM18"/>
  <c r="AM26"/>
  <c r="AM34"/>
  <c r="AM42"/>
  <c r="AM50"/>
  <c r="AM58"/>
  <c r="AM66"/>
  <c r="AM9"/>
  <c r="AM25"/>
  <c r="AM41"/>
  <c r="AM69"/>
  <c r="AM4"/>
  <c r="AM8"/>
  <c r="AM12"/>
  <c r="AM16"/>
  <c r="AM20"/>
  <c r="AM24"/>
  <c r="AM28"/>
  <c r="AM32"/>
  <c r="AM36"/>
  <c r="AM40"/>
  <c r="AM44"/>
  <c r="AM48"/>
  <c r="AM52"/>
  <c r="AM56"/>
  <c r="AM60"/>
  <c r="AM64"/>
  <c r="AM68"/>
  <c r="AM2"/>
  <c r="AN2" s="1" a="1"/>
  <c r="AN2" s="1"/>
  <c r="C24" i="11" s="1"/>
  <c r="AM13" i="12"/>
  <c r="AM21"/>
  <c r="AM29"/>
  <c r="AM37"/>
  <c r="AM45"/>
  <c r="AM53"/>
  <c r="AM61"/>
  <c r="AH41"/>
  <c r="AH9"/>
  <c r="AH57"/>
  <c r="AH25"/>
  <c r="AH65"/>
  <c r="AH17"/>
  <c r="AH33"/>
  <c r="AH49"/>
  <c r="AH69"/>
  <c r="R21" i="6"/>
  <c r="AP23"/>
  <c r="Q25"/>
  <c r="R25" s="1"/>
  <c r="P27"/>
  <c r="AH5" i="12"/>
  <c r="AH13"/>
  <c r="AH21"/>
  <c r="AH29"/>
  <c r="AH37"/>
  <c r="AH45"/>
  <c r="AH53"/>
  <c r="AH61"/>
  <c r="AH67"/>
  <c r="AH71"/>
  <c r="AH7"/>
  <c r="AH11"/>
  <c r="AH15"/>
  <c r="AH19"/>
  <c r="AH23"/>
  <c r="AH27"/>
  <c r="AH31"/>
  <c r="AH35"/>
  <c r="AH39"/>
  <c r="AH43"/>
  <c r="AH47"/>
  <c r="AH51"/>
  <c r="AH55"/>
  <c r="AH59"/>
  <c r="AH63"/>
  <c r="AH26" i="6"/>
  <c r="AH30"/>
  <c r="X65" i="12"/>
  <c r="X49"/>
  <c r="X66"/>
  <c r="X34"/>
  <c r="X33"/>
  <c r="X18"/>
  <c r="X50"/>
  <c r="X17"/>
  <c r="X2"/>
  <c r="Y2" s="1" a="1"/>
  <c r="Y2" s="1"/>
  <c r="C21" i="11" s="1"/>
  <c r="X10" i="12"/>
  <c r="X26"/>
  <c r="X42"/>
  <c r="X58"/>
  <c r="X9"/>
  <c r="X25"/>
  <c r="X41"/>
  <c r="X57"/>
  <c r="X70"/>
  <c r="X6"/>
  <c r="X14"/>
  <c r="X22"/>
  <c r="X30"/>
  <c r="X38"/>
  <c r="X46"/>
  <c r="X54"/>
  <c r="X62"/>
  <c r="X5"/>
  <c r="X13"/>
  <c r="X21"/>
  <c r="X29"/>
  <c r="X37"/>
  <c r="X45"/>
  <c r="X53"/>
  <c r="X61"/>
  <c r="X69"/>
  <c r="X68"/>
  <c r="X4"/>
  <c r="X8"/>
  <c r="X12"/>
  <c r="X16"/>
  <c r="X20"/>
  <c r="X24"/>
  <c r="X28"/>
  <c r="X32"/>
  <c r="X36"/>
  <c r="X40"/>
  <c r="X44"/>
  <c r="X48"/>
  <c r="X52"/>
  <c r="X56"/>
  <c r="X60"/>
  <c r="X64"/>
  <c r="X3"/>
  <c r="Y3" s="1" a="1"/>
  <c r="Y3" s="1"/>
  <c r="X7"/>
  <c r="X11"/>
  <c r="X15"/>
  <c r="X19"/>
  <c r="X23"/>
  <c r="X27"/>
  <c r="X31"/>
  <c r="X35"/>
  <c r="X39"/>
  <c r="X43"/>
  <c r="X47"/>
  <c r="X51"/>
  <c r="X55"/>
  <c r="X59"/>
  <c r="X63"/>
  <c r="X67"/>
  <c r="X71"/>
  <c r="P30" i="6"/>
  <c r="AK28"/>
  <c r="R27"/>
  <c r="AP27"/>
  <c r="AP28"/>
  <c r="AD29"/>
  <c r="R30"/>
  <c r="AD9"/>
  <c r="F84" i="5"/>
  <c r="P26" i="6"/>
  <c r="AP8"/>
  <c r="AJ8"/>
  <c r="AJ26"/>
  <c r="AJ27"/>
  <c r="AD24"/>
  <c r="R20"/>
  <c r="O31"/>
  <c r="P31" s="1"/>
  <c r="AA31"/>
  <c r="AB31" s="1"/>
  <c r="AG36"/>
  <c r="AJ10"/>
  <c r="AH24"/>
  <c r="AC35"/>
  <c r="AE35" s="1"/>
  <c r="AC34"/>
  <c r="S16"/>
  <c r="AJ20"/>
  <c r="S28"/>
  <c r="AE20"/>
  <c r="AE23"/>
  <c r="O37"/>
  <c r="AX34" i="12" a="1"/>
  <c r="AX34" s="1"/>
  <c r="AH3"/>
  <c r="AX30" a="1"/>
  <c r="AX30" s="1"/>
  <c r="AX26" a="1"/>
  <c r="AX26" s="1"/>
  <c r="AX6" a="1"/>
  <c r="AX6" s="1"/>
  <c r="AB8" i="6"/>
  <c r="AM3" i="12"/>
  <c r="AM11"/>
  <c r="AM19"/>
  <c r="AM27"/>
  <c r="AM35"/>
  <c r="AM43"/>
  <c r="AM51"/>
  <c r="AM59"/>
  <c r="AM67"/>
  <c r="AM7"/>
  <c r="AM15"/>
  <c r="AM23"/>
  <c r="AM31"/>
  <c r="AM39"/>
  <c r="AM47"/>
  <c r="AM55"/>
  <c r="AM63"/>
  <c r="AM5"/>
  <c r="AH4"/>
  <c r="AH8"/>
  <c r="AH12"/>
  <c r="AH16"/>
  <c r="AH20"/>
  <c r="AH24"/>
  <c r="AH28"/>
  <c r="AH32"/>
  <c r="AH36"/>
  <c r="AH40"/>
  <c r="AH44"/>
  <c r="AH48"/>
  <c r="AH52"/>
  <c r="AH56"/>
  <c r="AH60"/>
  <c r="AH64"/>
  <c r="AH68"/>
  <c r="AH2"/>
  <c r="AI2" s="1" a="1"/>
  <c r="AI2" s="1"/>
  <c r="C23" i="11" s="1"/>
  <c r="AH6" i="12"/>
  <c r="AH10"/>
  <c r="AH14"/>
  <c r="AH18"/>
  <c r="AH22"/>
  <c r="AH26"/>
  <c r="AH30"/>
  <c r="AH34"/>
  <c r="AH38"/>
  <c r="AH42"/>
  <c r="AH46"/>
  <c r="AH50"/>
  <c r="AH54"/>
  <c r="AH58"/>
  <c r="AH62"/>
  <c r="AH66"/>
  <c r="AH70"/>
  <c r="AH11" i="6"/>
  <c r="AX22" i="12" a="1"/>
  <c r="AX22" s="1"/>
  <c r="AX18" a="1"/>
  <c r="AX18" s="1"/>
  <c r="AX14" a="1"/>
  <c r="AX14" s="1"/>
  <c r="AX10" a="1"/>
  <c r="AX10" s="1"/>
  <c r="F32" i="11"/>
  <c r="L20" s="1"/>
  <c r="E39"/>
  <c r="F39" s="1"/>
  <c r="AL24" i="10"/>
  <c r="AL22"/>
  <c r="R29"/>
  <c r="P24" i="6"/>
  <c r="AB14"/>
  <c r="AE16"/>
  <c r="AK8"/>
  <c r="R26"/>
  <c r="AJ11"/>
  <c r="R9"/>
  <c r="AH22"/>
  <c r="F30" i="4"/>
  <c r="R8" i="6"/>
  <c r="R12"/>
  <c r="AB27"/>
  <c r="AG31"/>
  <c r="AH31" s="1"/>
  <c r="AH28"/>
  <c r="S30" i="10"/>
  <c r="T30" s="1"/>
  <c r="S28"/>
  <c r="T28" s="1"/>
  <c r="AR16"/>
  <c r="AF16"/>
  <c r="AF18"/>
  <c r="AF21"/>
  <c r="AF23"/>
  <c r="T16"/>
  <c r="T18"/>
  <c r="Q34"/>
  <c r="R34" s="1"/>
  <c r="Q36"/>
  <c r="R36" s="1"/>
  <c r="T21"/>
  <c r="T23"/>
  <c r="S27"/>
  <c r="T27" s="1"/>
  <c r="AR24"/>
  <c r="AF24"/>
  <c r="AF30"/>
  <c r="AR29"/>
  <c r="AR28"/>
  <c r="AF28"/>
  <c r="AH21" i="6"/>
  <c r="AH23"/>
  <c r="P23"/>
  <c r="P22"/>
  <c r="AN20"/>
  <c r="AI33"/>
  <c r="AH20"/>
  <c r="AC33"/>
  <c r="AD12"/>
  <c r="AK23"/>
  <c r="AD11"/>
  <c r="AC19"/>
  <c r="AD19" s="1"/>
  <c r="AB26"/>
  <c r="AK22"/>
  <c r="AK11"/>
  <c r="AI36"/>
  <c r="AG25"/>
  <c r="AH25" s="1"/>
  <c r="AG34"/>
  <c r="AG37"/>
  <c r="AK18"/>
  <c r="AK26"/>
  <c r="AK16"/>
  <c r="AI19"/>
  <c r="AJ19" s="1"/>
  <c r="AK21"/>
  <c r="AE12"/>
  <c r="AD8"/>
  <c r="AC37"/>
  <c r="AC36"/>
  <c r="AA33"/>
  <c r="AB10"/>
  <c r="AA19"/>
  <c r="AB19" s="1"/>
  <c r="AE11"/>
  <c r="AF11" s="1"/>
  <c r="AE22"/>
  <c r="P12"/>
  <c r="S8"/>
  <c r="Q19"/>
  <c r="R19" s="1"/>
  <c r="AG35"/>
  <c r="AK12"/>
  <c r="Q34"/>
  <c r="AI35"/>
  <c r="AI34"/>
  <c r="Q36"/>
  <c r="Q35"/>
  <c r="AD26"/>
  <c r="AE27"/>
  <c r="F28" i="4"/>
  <c r="AD10" i="6"/>
  <c r="O25"/>
  <c r="P25" s="1"/>
  <c r="AJ30"/>
  <c r="AA25"/>
  <c r="AB25" s="1"/>
  <c r="AE29"/>
  <c r="AD21"/>
  <c r="R22"/>
  <c r="AP22"/>
  <c r="R24"/>
  <c r="AP24"/>
  <c r="AD28"/>
  <c r="AD30"/>
  <c r="AA34"/>
  <c r="AE10"/>
  <c r="AB11"/>
  <c r="O19"/>
  <c r="P19" s="1"/>
  <c r="AE15"/>
  <c r="AE17"/>
  <c r="AH12"/>
  <c r="AC31"/>
  <c r="AD31" s="1"/>
  <c r="AC13"/>
  <c r="AD13" s="1"/>
  <c r="AI31"/>
  <c r="AJ31" s="1"/>
  <c r="AI25"/>
  <c r="AJ25" s="1"/>
  <c r="AI37"/>
  <c r="Q13"/>
  <c r="R13" s="1"/>
  <c r="AH18"/>
  <c r="AK30"/>
  <c r="S23"/>
  <c r="S25" s="1"/>
  <c r="AE26"/>
  <c r="P18"/>
  <c r="AA13"/>
  <c r="AB13" s="1"/>
  <c r="AB9"/>
  <c r="AA36"/>
  <c r="AA37"/>
  <c r="P14"/>
  <c r="S15"/>
  <c r="S17"/>
  <c r="AG13"/>
  <c r="AH13" s="1"/>
  <c r="AG19"/>
  <c r="AH19" s="1"/>
  <c r="AC25"/>
  <c r="AD25" s="1"/>
  <c r="Q37"/>
  <c r="AJ23"/>
  <c r="AJ21"/>
  <c r="AJ24"/>
  <c r="AJ22"/>
  <c r="AJ28"/>
  <c r="S9"/>
  <c r="AG33"/>
  <c r="AK14"/>
  <c r="Q33"/>
  <c r="S12"/>
  <c r="AH36" i="10"/>
  <c r="AR15"/>
  <c r="AR17"/>
  <c r="AP16" i="6"/>
  <c r="AJ9"/>
  <c r="R26" i="10"/>
  <c r="AN34"/>
  <c r="AB34"/>
  <c r="P34"/>
  <c r="AJ35"/>
  <c r="AJ37"/>
  <c r="AN37"/>
  <c r="AB35"/>
  <c r="P35"/>
  <c r="Q33"/>
  <c r="R33" s="1"/>
  <c r="E31" i="7"/>
  <c r="AH35" i="10"/>
  <c r="F86" i="8"/>
  <c r="O34" i="6"/>
  <c r="AK9"/>
  <c r="AH34" i="10"/>
  <c r="AL29"/>
  <c r="AL27"/>
  <c r="Q31"/>
  <c r="R31" s="1"/>
  <c r="AN36"/>
  <c r="AB36"/>
  <c r="P36"/>
  <c r="AR30"/>
  <c r="AF29"/>
  <c r="T29"/>
  <c r="AR27"/>
  <c r="AF27"/>
  <c r="AH37"/>
  <c r="AL30"/>
  <c r="AL28"/>
  <c r="AN35"/>
  <c r="AB37"/>
  <c r="P37"/>
  <c r="Q35"/>
  <c r="R35" s="1"/>
  <c r="AI13" i="6"/>
  <c r="AJ13" s="1"/>
  <c r="AK10"/>
  <c r="AL16" i="10"/>
  <c r="AL18"/>
  <c r="AL21"/>
  <c r="AL23"/>
  <c r="AR18"/>
  <c r="AR21"/>
  <c r="AR23"/>
  <c r="AL15"/>
  <c r="AL17"/>
  <c r="AR22"/>
  <c r="AF15"/>
  <c r="AF17"/>
  <c r="AF22"/>
  <c r="T22"/>
  <c r="P8" i="6"/>
  <c r="D85" i="5"/>
  <c r="AJ16" i="6"/>
  <c r="O13"/>
  <c r="P13" s="1"/>
  <c r="S10"/>
  <c r="S11"/>
  <c r="R14"/>
  <c r="AB22"/>
  <c r="AJ34" i="10"/>
  <c r="AJ36"/>
  <c r="AD34"/>
  <c r="AD36"/>
  <c r="AD18" i="6"/>
  <c r="AD16"/>
  <c r="AQ8"/>
  <c r="AP18"/>
  <c r="AP15"/>
  <c r="AP17"/>
  <c r="O33"/>
  <c r="O35"/>
  <c r="O36"/>
  <c r="AD14"/>
  <c r="AJ14"/>
  <c r="B85" i="5"/>
  <c r="F82"/>
  <c r="P20" i="6"/>
  <c r="AB20"/>
  <c r="P21"/>
  <c r="AB24"/>
  <c r="AB23"/>
  <c r="AB21"/>
  <c r="F83" i="5"/>
  <c r="AF24" i="6" s="1"/>
  <c r="AP35" i="10"/>
  <c r="AP37"/>
  <c r="AP34"/>
  <c r="AP36"/>
  <c r="AD35"/>
  <c r="AD37"/>
  <c r="R15" i="6"/>
  <c r="R18"/>
  <c r="AJ18"/>
  <c r="AJ15"/>
  <c r="AJ17"/>
  <c r="R17"/>
  <c r="AD15"/>
  <c r="R16"/>
  <c r="AD17"/>
  <c r="T15" i="10"/>
  <c r="T17"/>
  <c r="J7" i="2"/>
  <c r="T6"/>
  <c r="AL11" i="10"/>
  <c r="AK36"/>
  <c r="AL14"/>
  <c r="AK19"/>
  <c r="AL19" s="1"/>
  <c r="AR9"/>
  <c r="AQ34"/>
  <c r="AR14"/>
  <c r="AQ19"/>
  <c r="AR19" s="1"/>
  <c r="AP33"/>
  <c r="AO38"/>
  <c r="AP38" s="1"/>
  <c r="AF9"/>
  <c r="AE34"/>
  <c r="AF14"/>
  <c r="AE19"/>
  <c r="AF19" s="1"/>
  <c r="T9"/>
  <c r="T14"/>
  <c r="S19"/>
  <c r="T19" s="1"/>
  <c r="AJ33"/>
  <c r="AI38"/>
  <c r="AJ38" s="1"/>
  <c r="AL10"/>
  <c r="AK35"/>
  <c r="AL20"/>
  <c r="AK25"/>
  <c r="AL25" s="1"/>
  <c r="AN33"/>
  <c r="AM38"/>
  <c r="AN38" s="1"/>
  <c r="AR8"/>
  <c r="AQ13"/>
  <c r="AR13" s="1"/>
  <c r="AQ33"/>
  <c r="AR12"/>
  <c r="AQ37"/>
  <c r="AF10"/>
  <c r="AE35"/>
  <c r="T10"/>
  <c r="AF26"/>
  <c r="AE31"/>
  <c r="AF31" s="1"/>
  <c r="AM13" i="6"/>
  <c r="AN13" s="1"/>
  <c r="Q37" i="10"/>
  <c r="R37" s="1"/>
  <c r="Q25"/>
  <c r="R25" s="1"/>
  <c r="AL9"/>
  <c r="AK34"/>
  <c r="AR11"/>
  <c r="AQ36"/>
  <c r="AF11"/>
  <c r="AE36"/>
  <c r="T11"/>
  <c r="S36"/>
  <c r="AH33"/>
  <c r="AG38"/>
  <c r="AH38" s="1"/>
  <c r="AL8"/>
  <c r="AK13"/>
  <c r="AL13" s="1"/>
  <c r="AK33"/>
  <c r="AL12"/>
  <c r="AK37"/>
  <c r="AL26"/>
  <c r="AK31"/>
  <c r="AL31" s="1"/>
  <c r="AR10"/>
  <c r="AQ35"/>
  <c r="AR20"/>
  <c r="AQ25"/>
  <c r="AR25" s="1"/>
  <c r="AB33"/>
  <c r="AA38"/>
  <c r="AB38" s="1"/>
  <c r="AF8"/>
  <c r="AE13"/>
  <c r="AF13" s="1"/>
  <c r="AE33"/>
  <c r="AF12"/>
  <c r="AE37"/>
  <c r="AD33"/>
  <c r="AC38"/>
  <c r="AD38" s="1"/>
  <c r="AF20"/>
  <c r="AE25"/>
  <c r="AF25" s="1"/>
  <c r="P33"/>
  <c r="O38"/>
  <c r="P38" s="1"/>
  <c r="T8"/>
  <c r="S13"/>
  <c r="T13" s="1"/>
  <c r="S33"/>
  <c r="T12"/>
  <c r="T20"/>
  <c r="AR26"/>
  <c r="AQ31"/>
  <c r="AR31" s="1"/>
  <c r="T26"/>
  <c r="F31" i="7"/>
  <c r="S24" i="10"/>
  <c r="T24" s="1"/>
  <c r="AN10" i="6"/>
  <c r="AQ10"/>
  <c r="AM35"/>
  <c r="AN12"/>
  <c r="AQ12"/>
  <c r="AM37"/>
  <c r="AN15"/>
  <c r="AQ15"/>
  <c r="AN17"/>
  <c r="AQ17"/>
  <c r="AP20"/>
  <c r="AO25"/>
  <c r="AP25" s="1"/>
  <c r="AP9"/>
  <c r="AO34"/>
  <c r="AP11"/>
  <c r="AO36"/>
  <c r="AP14"/>
  <c r="AO19"/>
  <c r="AP19" s="1"/>
  <c r="D31" i="4"/>
  <c r="F27"/>
  <c r="AN30" i="6"/>
  <c r="AQ30"/>
  <c r="AN28"/>
  <c r="AQ28"/>
  <c r="AN26"/>
  <c r="AQ26"/>
  <c r="AM31"/>
  <c r="AN31" s="1"/>
  <c r="AN23"/>
  <c r="AQ23"/>
  <c r="AN21"/>
  <c r="AQ21"/>
  <c r="AQ20"/>
  <c r="AO33"/>
  <c r="AN9"/>
  <c r="AQ9"/>
  <c r="AM34"/>
  <c r="AN11"/>
  <c r="AQ11"/>
  <c r="AM36"/>
  <c r="AN14"/>
  <c r="AQ14"/>
  <c r="AM19"/>
  <c r="AN19" s="1"/>
  <c r="AN16"/>
  <c r="AQ16"/>
  <c r="AP26"/>
  <c r="AO31"/>
  <c r="AP31" s="1"/>
  <c r="AP10"/>
  <c r="AO35"/>
  <c r="AP12"/>
  <c r="AO37"/>
  <c r="AN29"/>
  <c r="AQ29"/>
  <c r="AN27"/>
  <c r="AQ27"/>
  <c r="AN24"/>
  <c r="AQ24"/>
  <c r="AN22"/>
  <c r="AQ22"/>
  <c r="AN18"/>
  <c r="AQ18"/>
  <c r="AM25"/>
  <c r="AN25" s="1"/>
  <c r="AO13"/>
  <c r="AP13" s="1"/>
  <c r="AM33"/>
  <c r="AF9" l="1"/>
  <c r="AR10"/>
  <c r="AR8"/>
  <c r="AR9"/>
  <c r="AF12"/>
  <c r="T12"/>
  <c r="AL8"/>
  <c r="AR12"/>
  <c r="AL10"/>
  <c r="T8"/>
  <c r="AR11"/>
  <c r="AF10"/>
  <c r="AF8"/>
  <c r="T10"/>
  <c r="AL9"/>
  <c r="T9"/>
  <c r="AL12"/>
  <c r="T11"/>
  <c r="AL11"/>
  <c r="AB35"/>
  <c r="AL27"/>
  <c r="AS3" i="12" a="1"/>
  <c r="AS3" s="1"/>
  <c r="AS4" a="1"/>
  <c r="AS4" s="1"/>
  <c r="AE37" i="6"/>
  <c r="AE36"/>
  <c r="AP8" i="8"/>
  <c r="S19" i="14"/>
  <c r="G22" i="11"/>
  <c r="AA2" i="12"/>
  <c r="R19" i="9"/>
  <c r="U15" i="6"/>
  <c r="U16"/>
  <c r="U11"/>
  <c r="U9"/>
  <c r="U30"/>
  <c r="U28"/>
  <c r="U26"/>
  <c r="U23"/>
  <c r="U21"/>
  <c r="U18"/>
  <c r="W16"/>
  <c r="X16" s="1"/>
  <c r="W14"/>
  <c r="W11"/>
  <c r="W9"/>
  <c r="U17"/>
  <c r="W20"/>
  <c r="W22"/>
  <c r="X22" s="1"/>
  <c r="W24"/>
  <c r="X24" s="1"/>
  <c r="W27"/>
  <c r="X27" s="1"/>
  <c r="W29"/>
  <c r="X29" s="1"/>
  <c r="W30"/>
  <c r="X30" s="1"/>
  <c r="U12"/>
  <c r="U14"/>
  <c r="U10"/>
  <c r="U8"/>
  <c r="U29"/>
  <c r="U27"/>
  <c r="U24"/>
  <c r="U22"/>
  <c r="U20"/>
  <c r="W17"/>
  <c r="X17" s="1"/>
  <c r="W15"/>
  <c r="X15" s="1"/>
  <c r="W12"/>
  <c r="W10"/>
  <c r="W8"/>
  <c r="W18"/>
  <c r="X18" s="1"/>
  <c r="W21"/>
  <c r="X21" s="1"/>
  <c r="W23"/>
  <c r="X23" s="1"/>
  <c r="W26"/>
  <c r="W28"/>
  <c r="X28" s="1"/>
  <c r="T28"/>
  <c r="AI6" i="12" a="1"/>
  <c r="AI6" s="1"/>
  <c r="AK25" i="6"/>
  <c r="AL25" s="1"/>
  <c r="F29" i="4"/>
  <c r="F31" s="1"/>
  <c r="AS13" i="12" a="1"/>
  <c r="AS13" s="1"/>
  <c r="AS15" a="1"/>
  <c r="AS15" s="1"/>
  <c r="AE33" i="6"/>
  <c r="AE34"/>
  <c r="AS11" i="12" a="1"/>
  <c r="AS11" s="1"/>
  <c r="AS29" a="1"/>
  <c r="AS29" s="1"/>
  <c r="AS34" a="1"/>
  <c r="AS34" s="1"/>
  <c r="AS21" a="1"/>
  <c r="AS21" s="1"/>
  <c r="AS5" a="1"/>
  <c r="AS5" s="1"/>
  <c r="AS18" a="1"/>
  <c r="AS18" s="1"/>
  <c r="AS16" a="1"/>
  <c r="AS16" s="1"/>
  <c r="AS33" a="1"/>
  <c r="AS33" s="1"/>
  <c r="AS25" a="1"/>
  <c r="AS25" s="1"/>
  <c r="AS17" a="1"/>
  <c r="AS17" s="1"/>
  <c r="AS12" a="1"/>
  <c r="AS12" s="1"/>
  <c r="AS6" a="1"/>
  <c r="AS6" s="1"/>
  <c r="AS38" a="1"/>
  <c r="AS38" s="1"/>
  <c r="AS30" a="1"/>
  <c r="AS30" s="1"/>
  <c r="AS22" a="1"/>
  <c r="AS22" s="1"/>
  <c r="AS14" a="1"/>
  <c r="AS14" s="1"/>
  <c r="AS24" a="1"/>
  <c r="AS24" s="1"/>
  <c r="AS8" a="1"/>
  <c r="AS8" s="1"/>
  <c r="AS37" a="1"/>
  <c r="AS37" s="1"/>
  <c r="AS26" a="1"/>
  <c r="AS26" s="1"/>
  <c r="AS10" a="1"/>
  <c r="AS10" s="1"/>
  <c r="AS32" a="1"/>
  <c r="AS32" s="1"/>
  <c r="AS31" a="1"/>
  <c r="AS31" s="1"/>
  <c r="AS9" a="1"/>
  <c r="AS9" s="1"/>
  <c r="AS7" a="1"/>
  <c r="AS7" s="1"/>
  <c r="AS23" a="1"/>
  <c r="AS23" s="1"/>
  <c r="AS36" a="1"/>
  <c r="AS36" s="1"/>
  <c r="AS27" a="1"/>
  <c r="AS27" s="1"/>
  <c r="AS35" a="1"/>
  <c r="AS35" s="1"/>
  <c r="AS19" a="1"/>
  <c r="AS19" s="1"/>
  <c r="AS28" a="1"/>
  <c r="AS28" s="1"/>
  <c r="AS20" a="1"/>
  <c r="AS20" s="1"/>
  <c r="AF28" i="6"/>
  <c r="AR35" i="10"/>
  <c r="AN10" i="12" a="1"/>
  <c r="AN10" s="1"/>
  <c r="AN7" a="1"/>
  <c r="AN7" s="1"/>
  <c r="AN4" a="1"/>
  <c r="AN4" s="1"/>
  <c r="AR28" i="6"/>
  <c r="AR30"/>
  <c r="AN25" i="12" a="1"/>
  <c r="AN25" s="1"/>
  <c r="AN23" a="1"/>
  <c r="AN23" s="1"/>
  <c r="AN8" a="1"/>
  <c r="AN8" s="1"/>
  <c r="AN9" a="1"/>
  <c r="AN9" s="1"/>
  <c r="AN6" a="1"/>
  <c r="AN6" s="1"/>
  <c r="AN31" a="1"/>
  <c r="AN31" s="1"/>
  <c r="AN15" a="1"/>
  <c r="AN15" s="1"/>
  <c r="AN16" a="1"/>
  <c r="AN16" s="1"/>
  <c r="AN33" a="1"/>
  <c r="AN33" s="1"/>
  <c r="AN17" a="1"/>
  <c r="AN17" s="1"/>
  <c r="AN18" a="1"/>
  <c r="AN18" s="1"/>
  <c r="AI23" a="1"/>
  <c r="AI23" s="1"/>
  <c r="AI24" a="1"/>
  <c r="AI24" s="1"/>
  <c r="AD33" i="6"/>
  <c r="AI30" i="12" a="1"/>
  <c r="AI30" s="1"/>
  <c r="AI8" a="1"/>
  <c r="AI8" s="1"/>
  <c r="AI5" a="1"/>
  <c r="AI5" s="1"/>
  <c r="AI9" a="1"/>
  <c r="AI9" s="1"/>
  <c r="AI34" a="1"/>
  <c r="AI34" s="1"/>
  <c r="AI26" a="1"/>
  <c r="AI26" s="1"/>
  <c r="AI18" a="1"/>
  <c r="AI18" s="1"/>
  <c r="AI10" a="1"/>
  <c r="AI10" s="1"/>
  <c r="AI32" a="1"/>
  <c r="AI32" s="1"/>
  <c r="AI16" a="1"/>
  <c r="AI16" s="1"/>
  <c r="AI31" a="1"/>
  <c r="AI31" s="1"/>
  <c r="AI15" a="1"/>
  <c r="AI15" s="1"/>
  <c r="AI14" a="1"/>
  <c r="AI14" s="1"/>
  <c r="AI25" a="1"/>
  <c r="AI25" s="1"/>
  <c r="AI22" a="1"/>
  <c r="AI22" s="1"/>
  <c r="AI17" a="1"/>
  <c r="AI17" s="1"/>
  <c r="AI38" a="1"/>
  <c r="AI38" s="1"/>
  <c r="AD35" i="6"/>
  <c r="AI33" i="12" a="1"/>
  <c r="AI33" s="1"/>
  <c r="AI36" a="1"/>
  <c r="AI36" s="1"/>
  <c r="AI28" a="1"/>
  <c r="AI28" s="1"/>
  <c r="AI20" a="1"/>
  <c r="AI20" s="1"/>
  <c r="AI12" a="1"/>
  <c r="AI12" s="1"/>
  <c r="AI35" a="1"/>
  <c r="AI35" s="1"/>
  <c r="AI27" a="1"/>
  <c r="AI27" s="1"/>
  <c r="AI19" a="1"/>
  <c r="AI19" s="1"/>
  <c r="AI11" a="1"/>
  <c r="AI11" s="1"/>
  <c r="AI37" a="1"/>
  <c r="AI37" s="1"/>
  <c r="AI29" a="1"/>
  <c r="AI29" s="1"/>
  <c r="AI21" a="1"/>
  <c r="AI21" s="1"/>
  <c r="AI13" a="1"/>
  <c r="AI13" s="1"/>
  <c r="AK36" i="6"/>
  <c r="T29"/>
  <c r="Y35" i="12" a="1"/>
  <c r="Y35" s="1"/>
  <c r="Y28" a="1"/>
  <c r="Y28" s="1"/>
  <c r="Y19" a="1"/>
  <c r="Y19" s="1"/>
  <c r="Y11" a="1"/>
  <c r="Y11" s="1"/>
  <c r="Y29" a="1"/>
  <c r="Y29" s="1"/>
  <c r="Y27" a="1"/>
  <c r="Y27" s="1"/>
  <c r="Y34" a="1"/>
  <c r="Y34" s="1"/>
  <c r="Y36" a="1"/>
  <c r="Y36" s="1"/>
  <c r="Y20" a="1"/>
  <c r="Y20" s="1"/>
  <c r="Y37" a="1"/>
  <c r="Y37" s="1"/>
  <c r="Y21" a="1"/>
  <c r="Y21" s="1"/>
  <c r="Y5" a="1"/>
  <c r="Y5" s="1"/>
  <c r="Y26" a="1"/>
  <c r="Y26" s="1"/>
  <c r="Y13" a="1"/>
  <c r="Y13" s="1"/>
  <c r="Y18" a="1"/>
  <c r="Y18" s="1"/>
  <c r="Y12" a="1"/>
  <c r="Y12" s="1"/>
  <c r="AK33" i="6"/>
  <c r="AF27"/>
  <c r="Y10" i="12" a="1"/>
  <c r="Y10" s="1"/>
  <c r="AR27" i="6"/>
  <c r="AR29"/>
  <c r="T26"/>
  <c r="AF30"/>
  <c r="T27"/>
  <c r="T30"/>
  <c r="AL30"/>
  <c r="AF29"/>
  <c r="AL26"/>
  <c r="AL29"/>
  <c r="Y33" i="12" a="1"/>
  <c r="Y33" s="1"/>
  <c r="Y25" a="1"/>
  <c r="Y25" s="1"/>
  <c r="Y17" a="1"/>
  <c r="Y17" s="1"/>
  <c r="Y9" a="1"/>
  <c r="Y9" s="1"/>
  <c r="Y38" a="1"/>
  <c r="Y38" s="1"/>
  <c r="Y30" a="1"/>
  <c r="Y30" s="1"/>
  <c r="Y22" a="1"/>
  <c r="Y22" s="1"/>
  <c r="Y14" a="1"/>
  <c r="Y14" s="1"/>
  <c r="Y6" a="1"/>
  <c r="Y6" s="1"/>
  <c r="Y23" a="1"/>
  <c r="Y23" s="1"/>
  <c r="Y15" a="1"/>
  <c r="Y15" s="1"/>
  <c r="Y7" a="1"/>
  <c r="Y7" s="1"/>
  <c r="Y32" a="1"/>
  <c r="Y32" s="1"/>
  <c r="Y24" a="1"/>
  <c r="Y24" s="1"/>
  <c r="Y16" a="1"/>
  <c r="Y16" s="1"/>
  <c r="Y8" a="1"/>
  <c r="Y8" s="1"/>
  <c r="Y31" a="1"/>
  <c r="Y31" s="1"/>
  <c r="Y4" a="1"/>
  <c r="Y4" s="1"/>
  <c r="R34" i="6"/>
  <c r="AL28"/>
  <c r="AK31"/>
  <c r="AL31" s="1"/>
  <c r="AJ36"/>
  <c r="S31"/>
  <c r="S37"/>
  <c r="AE25"/>
  <c r="AF25" s="1"/>
  <c r="AF26"/>
  <c r="AK35"/>
  <c r="AK37"/>
  <c r="AE13"/>
  <c r="AF13" s="1"/>
  <c r="S33"/>
  <c r="AL37" i="10"/>
  <c r="S36" i="6"/>
  <c r="AL36" i="10"/>
  <c r="AN35" i="12" a="1"/>
  <c r="AN35" s="1"/>
  <c r="AN19" a="1"/>
  <c r="AN19" s="1"/>
  <c r="AN28" a="1"/>
  <c r="AN28" s="1"/>
  <c r="AF37" i="10"/>
  <c r="T36"/>
  <c r="AF36"/>
  <c r="AR36"/>
  <c r="AL34"/>
  <c r="AF35"/>
  <c r="AR37"/>
  <c r="AN27" i="12" a="1"/>
  <c r="AN27" s="1"/>
  <c r="AN11" a="1"/>
  <c r="AN11" s="1"/>
  <c r="AN20" a="1"/>
  <c r="AN20" s="1"/>
  <c r="AN12" a="1"/>
  <c r="AN12" s="1"/>
  <c r="AN37" a="1"/>
  <c r="AN37" s="1"/>
  <c r="AN29" a="1"/>
  <c r="AN29" s="1"/>
  <c r="AN21" a="1"/>
  <c r="AN21" s="1"/>
  <c r="AN13" a="1"/>
  <c r="AN13" s="1"/>
  <c r="AN5" a="1"/>
  <c r="AN5" s="1"/>
  <c r="AN14" a="1"/>
  <c r="AN14" s="1"/>
  <c r="AN36" a="1"/>
  <c r="AN36" s="1"/>
  <c r="AN34" a="1"/>
  <c r="AN34" s="1"/>
  <c r="AN26" a="1"/>
  <c r="AN26" s="1"/>
  <c r="AN3" a="1"/>
  <c r="AN3" s="1"/>
  <c r="AN38" a="1"/>
  <c r="AN38" s="1"/>
  <c r="AN30" a="1"/>
  <c r="AN30" s="1"/>
  <c r="AN22" a="1"/>
  <c r="AN22" s="1"/>
  <c r="AN32" a="1"/>
  <c r="AN32" s="1"/>
  <c r="AN24" a="1"/>
  <c r="AN24" s="1"/>
  <c r="AI4" a="1"/>
  <c r="AI4" s="1"/>
  <c r="AI3" a="1"/>
  <c r="AI3" s="1"/>
  <c r="AI7" a="1"/>
  <c r="AI7" s="1"/>
  <c r="AK13" i="6"/>
  <c r="AL13" s="1"/>
  <c r="AL35" i="10"/>
  <c r="AF34"/>
  <c r="AR34"/>
  <c r="S31"/>
  <c r="T31" s="1"/>
  <c r="S35"/>
  <c r="T35" s="1"/>
  <c r="S34"/>
  <c r="T34" s="1"/>
  <c r="T15" i="6"/>
  <c r="S34"/>
  <c r="Q38"/>
  <c r="R38" s="1"/>
  <c r="AG38"/>
  <c r="AH38" s="1"/>
  <c r="AK19"/>
  <c r="AL19" s="1"/>
  <c r="AE19"/>
  <c r="AF19" s="1"/>
  <c r="AC38"/>
  <c r="AD38" s="1"/>
  <c r="S19"/>
  <c r="T19" s="1"/>
  <c r="AB34"/>
  <c r="AA38"/>
  <c r="AB38" s="1"/>
  <c r="AE31"/>
  <c r="AF31" s="1"/>
  <c r="AJ34"/>
  <c r="AI38"/>
  <c r="AJ38" s="1"/>
  <c r="AH37"/>
  <c r="AH36"/>
  <c r="AH35"/>
  <c r="AK34"/>
  <c r="AB33"/>
  <c r="S35"/>
  <c r="AF18"/>
  <c r="S13"/>
  <c r="T13" s="1"/>
  <c r="O38"/>
  <c r="P38" s="1"/>
  <c r="R36"/>
  <c r="AR18"/>
  <c r="AR22"/>
  <c r="AR24"/>
  <c r="AR16"/>
  <c r="AJ37"/>
  <c r="AJ35"/>
  <c r="AD37"/>
  <c r="AR21"/>
  <c r="AR23"/>
  <c r="T25"/>
  <c r="P36"/>
  <c r="P33"/>
  <c r="F85" i="5"/>
  <c r="AF33" i="6" s="1"/>
  <c r="AH34"/>
  <c r="P37"/>
  <c r="P35"/>
  <c r="P34"/>
  <c r="AH33"/>
  <c r="AB37"/>
  <c r="AB36"/>
  <c r="T18"/>
  <c r="R37"/>
  <c r="R35"/>
  <c r="AF20"/>
  <c r="AL20"/>
  <c r="AJ33"/>
  <c r="AF14"/>
  <c r="AP37"/>
  <c r="AP35"/>
  <c r="AD36"/>
  <c r="AD34"/>
  <c r="R33"/>
  <c r="AP36"/>
  <c r="AP34"/>
  <c r="AQ13"/>
  <c r="AR13" s="1"/>
  <c r="T20"/>
  <c r="AL14"/>
  <c r="T14"/>
  <c r="AR17"/>
  <c r="AR15"/>
  <c r="T22"/>
  <c r="T24"/>
  <c r="AL17"/>
  <c r="AL16"/>
  <c r="AL15"/>
  <c r="AF17"/>
  <c r="AF16"/>
  <c r="AF15"/>
  <c r="AF23"/>
  <c r="T21"/>
  <c r="AF22"/>
  <c r="T23"/>
  <c r="AL24"/>
  <c r="AL23"/>
  <c r="AL22"/>
  <c r="AL21"/>
  <c r="AL18"/>
  <c r="T17"/>
  <c r="T16"/>
  <c r="AF21"/>
  <c r="AQ33"/>
  <c r="Q38" i="10"/>
  <c r="R38" s="1"/>
  <c r="J8" i="2"/>
  <c r="T7"/>
  <c r="T33" i="10"/>
  <c r="AL33"/>
  <c r="AK38"/>
  <c r="AL38" s="1"/>
  <c r="S25"/>
  <c r="T25" s="1"/>
  <c r="S37"/>
  <c r="T37" s="1"/>
  <c r="AF33"/>
  <c r="AE38"/>
  <c r="AF38" s="1"/>
  <c r="AR33"/>
  <c r="AQ38"/>
  <c r="AR38" s="1"/>
  <c r="AN34" i="6"/>
  <c r="AQ34"/>
  <c r="AR20"/>
  <c r="AQ25"/>
  <c r="AR25" s="1"/>
  <c r="AQ35"/>
  <c r="AN35"/>
  <c r="AN33"/>
  <c r="AM38"/>
  <c r="AN38" s="1"/>
  <c r="AR14"/>
  <c r="AQ19"/>
  <c r="AR19" s="1"/>
  <c r="AQ36"/>
  <c r="AN36"/>
  <c r="AP33"/>
  <c r="AO38"/>
  <c r="AP38" s="1"/>
  <c r="AR26"/>
  <c r="AQ31"/>
  <c r="AR31" s="1"/>
  <c r="AQ37"/>
  <c r="AN37"/>
  <c r="AE38" l="1"/>
  <c r="W35"/>
  <c r="X35" s="1"/>
  <c r="X10"/>
  <c r="Y20"/>
  <c r="U25"/>
  <c r="V25" s="1"/>
  <c r="V20"/>
  <c r="V29"/>
  <c r="Y29"/>
  <c r="Z29" s="1"/>
  <c r="Y12"/>
  <c r="Z12" s="1"/>
  <c r="V12"/>
  <c r="U37"/>
  <c r="V24"/>
  <c r="Y24"/>
  <c r="Z24" s="1"/>
  <c r="V10"/>
  <c r="U35"/>
  <c r="Y10"/>
  <c r="Z10" s="1"/>
  <c r="X20"/>
  <c r="W25"/>
  <c r="X25" s="1"/>
  <c r="X9"/>
  <c r="W34"/>
  <c r="X34" s="1"/>
  <c r="X14"/>
  <c r="W19"/>
  <c r="X19" s="1"/>
  <c r="V18"/>
  <c r="Y18"/>
  <c r="Z18" s="1"/>
  <c r="V23"/>
  <c r="Y23"/>
  <c r="Z23" s="1"/>
  <c r="Y28"/>
  <c r="Z28" s="1"/>
  <c r="V28"/>
  <c r="Y9"/>
  <c r="Z9" s="1"/>
  <c r="V9"/>
  <c r="U34"/>
  <c r="Y16"/>
  <c r="Z16" s="1"/>
  <c r="V16"/>
  <c r="W9" i="10"/>
  <c r="W11"/>
  <c r="W14"/>
  <c r="W16"/>
  <c r="X16" s="1"/>
  <c r="W18"/>
  <c r="X18" s="1"/>
  <c r="U9"/>
  <c r="U11"/>
  <c r="U14"/>
  <c r="U16"/>
  <c r="U18"/>
  <c r="U21"/>
  <c r="U23"/>
  <c r="W21"/>
  <c r="X21" s="1"/>
  <c r="W23"/>
  <c r="X23" s="1"/>
  <c r="W30"/>
  <c r="X30" s="1"/>
  <c r="T19" i="14"/>
  <c r="S19" i="9"/>
  <c r="U24" i="10"/>
  <c r="U30"/>
  <c r="U29"/>
  <c r="U28"/>
  <c r="U27"/>
  <c r="U26"/>
  <c r="W8"/>
  <c r="W10"/>
  <c r="W12"/>
  <c r="W15"/>
  <c r="X15" s="1"/>
  <c r="W17"/>
  <c r="X17" s="1"/>
  <c r="U8"/>
  <c r="U10"/>
  <c r="U12"/>
  <c r="U15"/>
  <c r="U17"/>
  <c r="U20"/>
  <c r="U22"/>
  <c r="W20"/>
  <c r="W22"/>
  <c r="X22" s="1"/>
  <c r="W29"/>
  <c r="X29" s="1"/>
  <c r="W28"/>
  <c r="X28" s="1"/>
  <c r="W27"/>
  <c r="X27" s="1"/>
  <c r="W26"/>
  <c r="W24"/>
  <c r="X24" s="1"/>
  <c r="X26" i="6"/>
  <c r="W31"/>
  <c r="X31" s="1"/>
  <c r="X8"/>
  <c r="W33"/>
  <c r="W13"/>
  <c r="X13" s="1"/>
  <c r="W37"/>
  <c r="X37" s="1"/>
  <c r="X12"/>
  <c r="V22"/>
  <c r="Y22"/>
  <c r="Z22" s="1"/>
  <c r="V27"/>
  <c r="Y27"/>
  <c r="Z27" s="1"/>
  <c r="V8"/>
  <c r="U33"/>
  <c r="Y8"/>
  <c r="U13"/>
  <c r="V13" s="1"/>
  <c r="Y14"/>
  <c r="V14"/>
  <c r="U19"/>
  <c r="V19" s="1"/>
  <c r="V17"/>
  <c r="Y17"/>
  <c r="Z17" s="1"/>
  <c r="X11"/>
  <c r="W36"/>
  <c r="X36" s="1"/>
  <c r="V21"/>
  <c r="Y21"/>
  <c r="Z21" s="1"/>
  <c r="V26"/>
  <c r="U31"/>
  <c r="V31" s="1"/>
  <c r="Y26"/>
  <c r="Y30"/>
  <c r="Z30" s="1"/>
  <c r="V30"/>
  <c r="V11"/>
  <c r="U36"/>
  <c r="Y11"/>
  <c r="Z11" s="1"/>
  <c r="Y15"/>
  <c r="Z15" s="1"/>
  <c r="V15"/>
  <c r="AB70" i="12"/>
  <c r="AB66"/>
  <c r="AB62"/>
  <c r="AB58"/>
  <c r="AB54"/>
  <c r="AB50"/>
  <c r="AB44"/>
  <c r="AB40"/>
  <c r="AB36"/>
  <c r="AB32"/>
  <c r="AB28"/>
  <c r="AB24"/>
  <c r="AB20"/>
  <c r="AB7"/>
  <c r="AB15"/>
  <c r="AB23"/>
  <c r="AB31"/>
  <c r="AB39"/>
  <c r="AB47"/>
  <c r="AB63"/>
  <c r="AB55"/>
  <c r="AB6"/>
  <c r="AB14"/>
  <c r="AB71"/>
  <c r="AB9"/>
  <c r="AB17"/>
  <c r="AB25"/>
  <c r="AB33"/>
  <c r="AB41"/>
  <c r="AB69"/>
  <c r="AB61"/>
  <c r="AB53"/>
  <c r="AB4"/>
  <c r="AB12"/>
  <c r="AB48"/>
  <c r="AB3"/>
  <c r="AB68"/>
  <c r="AB64"/>
  <c r="AB60"/>
  <c r="AB56"/>
  <c r="AB52"/>
  <c r="AB46"/>
  <c r="AB42"/>
  <c r="AB38"/>
  <c r="AB34"/>
  <c r="AB30"/>
  <c r="AB26"/>
  <c r="AB22"/>
  <c r="AB2"/>
  <c r="AB11"/>
  <c r="AB19"/>
  <c r="AB27"/>
  <c r="AB35"/>
  <c r="AB43"/>
  <c r="AB67"/>
  <c r="AB59"/>
  <c r="AB51"/>
  <c r="AB10"/>
  <c r="AB18"/>
  <c r="AB5"/>
  <c r="AB13"/>
  <c r="AB21"/>
  <c r="AB29"/>
  <c r="AB37"/>
  <c r="AB45"/>
  <c r="AB65"/>
  <c r="AB57"/>
  <c r="AB49"/>
  <c r="AB8"/>
  <c r="AB16"/>
  <c r="T31" i="6"/>
  <c r="AK38"/>
  <c r="AL38" s="1"/>
  <c r="AL36"/>
  <c r="T34"/>
  <c r="AR33"/>
  <c r="S38"/>
  <c r="T38" s="1"/>
  <c r="AF37"/>
  <c r="T35"/>
  <c r="AF35"/>
  <c r="T37"/>
  <c r="AR36"/>
  <c r="T33"/>
  <c r="AL33"/>
  <c r="AF38"/>
  <c r="AF36"/>
  <c r="T36"/>
  <c r="AL35"/>
  <c r="AL37"/>
  <c r="AR37"/>
  <c r="AF34"/>
  <c r="AL34"/>
  <c r="AR35"/>
  <c r="AR34"/>
  <c r="J9" i="2"/>
  <c r="T8"/>
  <c r="S38" i="10"/>
  <c r="T38" s="1"/>
  <c r="AQ38" i="6"/>
  <c r="AR38" s="1"/>
  <c r="AC2" i="12" l="1"/>
  <c r="AD2" s="1" a="1"/>
  <c r="AD2" s="1"/>
  <c r="C22" i="11" s="1"/>
  <c r="AC6" i="12"/>
  <c r="AC10"/>
  <c r="AC14"/>
  <c r="AC18"/>
  <c r="AC22"/>
  <c r="AC26"/>
  <c r="AC30"/>
  <c r="AC34"/>
  <c r="AD34" s="1" a="1"/>
  <c r="AD34" s="1"/>
  <c r="AC38"/>
  <c r="AC42"/>
  <c r="AC46"/>
  <c r="AC50"/>
  <c r="AC54"/>
  <c r="AC58"/>
  <c r="AC62"/>
  <c r="AC66"/>
  <c r="AC70"/>
  <c r="AC5"/>
  <c r="AC9"/>
  <c r="AC13"/>
  <c r="AC17"/>
  <c r="AC21"/>
  <c r="AC25"/>
  <c r="AC29"/>
  <c r="AD29" s="1" a="1"/>
  <c r="AD29" s="1"/>
  <c r="AC33"/>
  <c r="AC37"/>
  <c r="AC41"/>
  <c r="AC45"/>
  <c r="AC49"/>
  <c r="AC53"/>
  <c r="AC57"/>
  <c r="AC61"/>
  <c r="AC65"/>
  <c r="AC69"/>
  <c r="AC71"/>
  <c r="AC4"/>
  <c r="AC8"/>
  <c r="AC12"/>
  <c r="AC16"/>
  <c r="AC20"/>
  <c r="AD20" s="1" a="1"/>
  <c r="AD20" s="1"/>
  <c r="AC24"/>
  <c r="AC28"/>
  <c r="AC32"/>
  <c r="AC36"/>
  <c r="AC40"/>
  <c r="AC44"/>
  <c r="AC48"/>
  <c r="AC52"/>
  <c r="AC56"/>
  <c r="AC60"/>
  <c r="AC64"/>
  <c r="AC68"/>
  <c r="AC3"/>
  <c r="AC7"/>
  <c r="AC11"/>
  <c r="AC15"/>
  <c r="AC19"/>
  <c r="AC23"/>
  <c r="AC27"/>
  <c r="AC31"/>
  <c r="AC35"/>
  <c r="AC39"/>
  <c r="AC43"/>
  <c r="AC47"/>
  <c r="AC51"/>
  <c r="AC55"/>
  <c r="AC59"/>
  <c r="AC63"/>
  <c r="AC67"/>
  <c r="AD9" a="1"/>
  <c r="AD9" s="1"/>
  <c r="AD16" a="1"/>
  <c r="AD16" s="1"/>
  <c r="AD18" a="1"/>
  <c r="AD18" s="1"/>
  <c r="AD15" a="1"/>
  <c r="AD15" s="1"/>
  <c r="AD12" a="1"/>
  <c r="AD12" s="1"/>
  <c r="AD26" a="1"/>
  <c r="AD26" s="1"/>
  <c r="Y36" i="6"/>
  <c r="Z36" s="1"/>
  <c r="V36"/>
  <c r="Y31"/>
  <c r="Z31" s="1"/>
  <c r="Z26"/>
  <c r="U38"/>
  <c r="V38" s="1"/>
  <c r="V33"/>
  <c r="W31" i="10"/>
  <c r="X31" s="1"/>
  <c r="X26"/>
  <c r="Y22"/>
  <c r="Z22" s="1"/>
  <c r="V22"/>
  <c r="V17"/>
  <c r="Y17"/>
  <c r="Z17" s="1"/>
  <c r="V12"/>
  <c r="U37"/>
  <c r="V37" s="1"/>
  <c r="Y12"/>
  <c r="V8"/>
  <c r="U13"/>
  <c r="V13" s="1"/>
  <c r="Y8"/>
  <c r="U33"/>
  <c r="X10"/>
  <c r="W35"/>
  <c r="X35" s="1"/>
  <c r="V26"/>
  <c r="U31"/>
  <c r="V31" s="1"/>
  <c r="Y26"/>
  <c r="V28"/>
  <c r="Y28"/>
  <c r="Z28" s="1"/>
  <c r="V30"/>
  <c r="Y30"/>
  <c r="Z30" s="1"/>
  <c r="Y21"/>
  <c r="Z21" s="1"/>
  <c r="V21"/>
  <c r="Y16"/>
  <c r="Z16" s="1"/>
  <c r="V16"/>
  <c r="V11"/>
  <c r="U36"/>
  <c r="V36" s="1"/>
  <c r="Y11"/>
  <c r="X14"/>
  <c r="W19"/>
  <c r="X19" s="1"/>
  <c r="X9"/>
  <c r="W34"/>
  <c r="X34" s="1"/>
  <c r="Y25" i="6"/>
  <c r="Z25" s="1"/>
  <c r="Z20"/>
  <c r="Y19"/>
  <c r="Z19" s="1"/>
  <c r="Z14"/>
  <c r="Y13"/>
  <c r="Z13" s="1"/>
  <c r="Z8"/>
  <c r="Y33"/>
  <c r="W38"/>
  <c r="X38" s="1"/>
  <c r="X33"/>
  <c r="W25" i="10"/>
  <c r="X25" s="1"/>
  <c r="X20"/>
  <c r="Y20"/>
  <c r="V20"/>
  <c r="U25"/>
  <c r="V25" s="1"/>
  <c r="V15"/>
  <c r="Y15"/>
  <c r="Z15" s="1"/>
  <c r="Y10"/>
  <c r="V10"/>
  <c r="U35"/>
  <c r="V35" s="1"/>
  <c r="X12"/>
  <c r="W37"/>
  <c r="X37" s="1"/>
  <c r="X8"/>
  <c r="W33"/>
  <c r="W13"/>
  <c r="X13" s="1"/>
  <c r="Y27"/>
  <c r="Z27" s="1"/>
  <c r="V27"/>
  <c r="Y29"/>
  <c r="Z29" s="1"/>
  <c r="V29"/>
  <c r="V24"/>
  <c r="Y24"/>
  <c r="Z24" s="1"/>
  <c r="Y23"/>
  <c r="Z23" s="1"/>
  <c r="V23"/>
  <c r="Y18"/>
  <c r="Z18" s="1"/>
  <c r="V18"/>
  <c r="U19"/>
  <c r="V19" s="1"/>
  <c r="V14"/>
  <c r="Y14"/>
  <c r="Y9"/>
  <c r="V9"/>
  <c r="U34"/>
  <c r="V34" s="1"/>
  <c r="X11"/>
  <c r="W36"/>
  <c r="X36" s="1"/>
  <c r="Y34" i="6"/>
  <c r="Z34" s="1"/>
  <c r="V34"/>
  <c r="V35"/>
  <c r="Y35"/>
  <c r="Z35" s="1"/>
  <c r="V37"/>
  <c r="Y37"/>
  <c r="Z37" s="1"/>
  <c r="J10" i="2"/>
  <c r="T9"/>
  <c r="AD36" i="12" l="1" a="1"/>
  <c r="AD36" s="1"/>
  <c r="AD37" a="1"/>
  <c r="AD37" s="1"/>
  <c r="AD8" a="1"/>
  <c r="AD8" s="1"/>
  <c r="AD7" a="1"/>
  <c r="AD7" s="1"/>
  <c r="AD28" a="1"/>
  <c r="AD28" s="1"/>
  <c r="AD38" a="1"/>
  <c r="AD38" s="1"/>
  <c r="AD35" a="1"/>
  <c r="AD35" s="1"/>
  <c r="AD25" a="1"/>
  <c r="AD25" s="1"/>
  <c r="AD21" a="1"/>
  <c r="AD21" s="1"/>
  <c r="AD30" a="1"/>
  <c r="AD30" s="1"/>
  <c r="AD27" a="1"/>
  <c r="AD27" s="1"/>
  <c r="AD13" a="1"/>
  <c r="AD13" s="1"/>
  <c r="AD22" a="1"/>
  <c r="AD22" s="1"/>
  <c r="AD19" a="1"/>
  <c r="AD19" s="1"/>
  <c r="AD33" a="1"/>
  <c r="AD33" s="1"/>
  <c r="AD4" a="1"/>
  <c r="AD4" s="1"/>
  <c r="AD5" a="1"/>
  <c r="AD5" s="1"/>
  <c r="AD14" a="1"/>
  <c r="AD14" s="1"/>
  <c r="AD11" a="1"/>
  <c r="AD11" s="1"/>
  <c r="AD31" a="1"/>
  <c r="AD31" s="1"/>
  <c r="AD6" a="1"/>
  <c r="AD6" s="1"/>
  <c r="AD32" a="1"/>
  <c r="AD32" s="1"/>
  <c r="AD3" a="1"/>
  <c r="AD3" s="1"/>
  <c r="AD10" a="1"/>
  <c r="AD10" s="1"/>
  <c r="AD23" a="1"/>
  <c r="AD23" s="1"/>
  <c r="AD24" a="1"/>
  <c r="AD24" s="1"/>
  <c r="AD17" a="1"/>
  <c r="AD17" s="1"/>
  <c r="Z14" i="10"/>
  <c r="Y19"/>
  <c r="Z19" s="1"/>
  <c r="X33"/>
  <c r="W38"/>
  <c r="X38" s="1"/>
  <c r="Z9"/>
  <c r="Y34"/>
  <c r="Z34" s="1"/>
  <c r="Z20"/>
  <c r="Y25"/>
  <c r="Z25" s="1"/>
  <c r="Z11"/>
  <c r="Y36"/>
  <c r="Z36" s="1"/>
  <c r="U38"/>
  <c r="V38" s="1"/>
  <c r="V33"/>
  <c r="Z12"/>
  <c r="Y37"/>
  <c r="Z37" s="1"/>
  <c r="Z10"/>
  <c r="Y35"/>
  <c r="Z35" s="1"/>
  <c r="Z33" i="6"/>
  <c r="Y38"/>
  <c r="Z38" s="1"/>
  <c r="Z26" i="10"/>
  <c r="Y31"/>
  <c r="Z31" s="1"/>
  <c r="Y13"/>
  <c r="Z13" s="1"/>
  <c r="Y33"/>
  <c r="Z8"/>
  <c r="J11" i="2"/>
  <c r="T10"/>
  <c r="Y38" i="10" l="1"/>
  <c r="Z38" s="1"/>
  <c r="Z33"/>
  <c r="J12" i="2"/>
  <c r="T11"/>
  <c r="G16" i="7" s="1"/>
  <c r="J13" i="2" l="1"/>
  <c r="T12"/>
  <c r="G17" i="7" s="1"/>
  <c r="J14" i="2" l="1"/>
  <c r="T13"/>
  <c r="G18" i="7" s="1"/>
  <c r="J15" i="2" l="1"/>
  <c r="T14"/>
  <c r="J16" l="1"/>
  <c r="T15"/>
  <c r="J17" l="1"/>
  <c r="T16"/>
  <c r="J18" l="1"/>
  <c r="T17"/>
  <c r="J19" l="1"/>
  <c r="T18"/>
  <c r="J20" l="1"/>
  <c r="T19"/>
  <c r="J21" l="1"/>
  <c r="T20"/>
  <c r="J22" l="1"/>
  <c r="T21"/>
  <c r="J23" l="1"/>
  <c r="T22"/>
  <c r="J24" l="1"/>
  <c r="T23"/>
  <c r="J25" l="1"/>
  <c r="T24"/>
  <c r="J26" l="1"/>
  <c r="T25"/>
  <c r="J27" l="1"/>
  <c r="T26"/>
  <c r="J28" l="1"/>
  <c r="T27"/>
  <c r="J29" l="1"/>
  <c r="T28"/>
  <c r="J30" l="1"/>
  <c r="T29"/>
  <c r="J31" l="1"/>
  <c r="T30"/>
  <c r="J32" l="1"/>
  <c r="T31"/>
  <c r="J33" l="1"/>
  <c r="T32"/>
  <c r="J34" l="1"/>
  <c r="T33"/>
  <c r="J35" l="1"/>
  <c r="T35" s="1"/>
  <c r="T34"/>
  <c r="J36" l="1"/>
  <c r="T36" s="1"/>
  <c r="J37" l="1"/>
  <c r="T37" s="1"/>
  <c r="J38" l="1"/>
  <c r="T38" s="1"/>
  <c r="J39" l="1"/>
  <c r="T39" s="1"/>
  <c r="J40" l="1"/>
  <c r="T40" s="1"/>
  <c r="J41" l="1"/>
  <c r="T41" s="1"/>
  <c r="J42" l="1"/>
  <c r="J43" l="1"/>
  <c r="T42"/>
  <c r="J44" l="1"/>
  <c r="T43"/>
  <c r="J45" l="1"/>
  <c r="T44"/>
  <c r="J46" l="1"/>
  <c r="T45"/>
  <c r="J47" l="1"/>
  <c r="T46"/>
  <c r="J48" l="1"/>
  <c r="T47"/>
  <c r="J49" l="1"/>
  <c r="T48"/>
  <c r="J50" l="1"/>
  <c r="T49"/>
  <c r="J51" l="1"/>
  <c r="T50"/>
  <c r="J52" l="1"/>
  <c r="T51"/>
  <c r="J53" l="1"/>
  <c r="T52"/>
  <c r="J54" l="1"/>
  <c r="T53"/>
  <c r="J55" l="1"/>
  <c r="T54"/>
  <c r="J56" l="1"/>
  <c r="T55"/>
  <c r="J57" l="1"/>
  <c r="T56"/>
  <c r="J58" l="1"/>
  <c r="T57"/>
  <c r="J59" l="1"/>
  <c r="T58"/>
  <c r="J60" l="1"/>
  <c r="T59"/>
  <c r="J61" l="1"/>
  <c r="T60"/>
  <c r="J62" l="1"/>
  <c r="T61"/>
  <c r="J63" l="1"/>
  <c r="T62"/>
  <c r="J64" l="1"/>
  <c r="T63"/>
  <c r="J65" l="1"/>
  <c r="T64"/>
  <c r="J66" l="1"/>
  <c r="T65"/>
  <c r="J67" l="1"/>
  <c r="T66"/>
  <c r="T67" l="1"/>
  <c r="J68"/>
  <c r="J69" l="1"/>
  <c r="T68"/>
  <c r="J70" l="1"/>
  <c r="T69"/>
  <c r="J71" l="1"/>
  <c r="T70"/>
  <c r="T71" l="1"/>
  <c r="J72"/>
  <c r="T72" s="1"/>
  <c r="H8" i="5"/>
  <c r="N8" i="8" s="1"/>
  <c r="I8" i="5" l="1"/>
  <c r="I11" i="16" s="1"/>
  <c r="G19" i="11"/>
  <c r="S9" i="14"/>
  <c r="R9" i="9"/>
  <c r="L2" i="12"/>
  <c r="O8" i="8"/>
  <c r="E29" i="6"/>
  <c r="F29" s="1"/>
  <c r="E16"/>
  <c r="F16" s="1"/>
  <c r="E22"/>
  <c r="F22" s="1"/>
  <c r="E27"/>
  <c r="F27" s="1"/>
  <c r="E15"/>
  <c r="F15" s="1"/>
  <c r="E18"/>
  <c r="F18" s="1"/>
  <c r="E23"/>
  <c r="F23" s="1"/>
  <c r="E9"/>
  <c r="C15"/>
  <c r="C29"/>
  <c r="C16"/>
  <c r="C28"/>
  <c r="E14"/>
  <c r="E24"/>
  <c r="F24" s="1"/>
  <c r="C26"/>
  <c r="E10"/>
  <c r="C12"/>
  <c r="C8"/>
  <c r="C18"/>
  <c r="C20"/>
  <c r="E11"/>
  <c r="C10"/>
  <c r="C17"/>
  <c r="C23"/>
  <c r="C9"/>
  <c r="C30"/>
  <c r="C14"/>
  <c r="E8"/>
  <c r="E17"/>
  <c r="F17" s="1"/>
  <c r="C27"/>
  <c r="E30"/>
  <c r="F30" s="1"/>
  <c r="E26"/>
  <c r="E20"/>
  <c r="C22"/>
  <c r="C11"/>
  <c r="C24"/>
  <c r="E28"/>
  <c r="F28" s="1"/>
  <c r="E21"/>
  <c r="F21" s="1"/>
  <c r="C21"/>
  <c r="E12"/>
  <c r="D11" l="1"/>
  <c r="G11"/>
  <c r="H11" s="1"/>
  <c r="C36"/>
  <c r="F20"/>
  <c r="E25"/>
  <c r="F25" s="1"/>
  <c r="D14"/>
  <c r="C19"/>
  <c r="D19" s="1"/>
  <c r="G14"/>
  <c r="G9"/>
  <c r="H9" s="1"/>
  <c r="D9"/>
  <c r="C34"/>
  <c r="G17"/>
  <c r="H17" s="1"/>
  <c r="D17"/>
  <c r="F11"/>
  <c r="E36"/>
  <c r="F36" s="1"/>
  <c r="D18"/>
  <c r="G18"/>
  <c r="H18" s="1"/>
  <c r="C37"/>
  <c r="D12"/>
  <c r="G12"/>
  <c r="H12" s="1"/>
  <c r="G26"/>
  <c r="D26"/>
  <c r="C31"/>
  <c r="D31" s="1"/>
  <c r="F14"/>
  <c r="E19"/>
  <c r="F19" s="1"/>
  <c r="D16"/>
  <c r="G16"/>
  <c r="H16" s="1"/>
  <c r="D15"/>
  <c r="G15"/>
  <c r="H15" s="1"/>
  <c r="T9" i="14"/>
  <c r="E29" i="10"/>
  <c r="F29" s="1"/>
  <c r="E22"/>
  <c r="F22" s="1"/>
  <c r="C18"/>
  <c r="S9" i="9"/>
  <c r="E27" i="10"/>
  <c r="F27" s="1"/>
  <c r="E26"/>
  <c r="C23"/>
  <c r="C28"/>
  <c r="C14"/>
  <c r="C27"/>
  <c r="C30"/>
  <c r="C29"/>
  <c r="C21"/>
  <c r="E8"/>
  <c r="E10"/>
  <c r="E30"/>
  <c r="F30" s="1"/>
  <c r="E23"/>
  <c r="F23" s="1"/>
  <c r="E17"/>
  <c r="F17" s="1"/>
  <c r="E28"/>
  <c r="F28" s="1"/>
  <c r="E16"/>
  <c r="F16" s="1"/>
  <c r="E15"/>
  <c r="F15" s="1"/>
  <c r="E24"/>
  <c r="F24" s="1"/>
  <c r="E18"/>
  <c r="F18" s="1"/>
  <c r="E9"/>
  <c r="C24"/>
  <c r="C10"/>
  <c r="E12"/>
  <c r="E11"/>
  <c r="C9"/>
  <c r="E14"/>
  <c r="C20"/>
  <c r="C8"/>
  <c r="C15"/>
  <c r="C17"/>
  <c r="E20"/>
  <c r="C22"/>
  <c r="C12"/>
  <c r="E21"/>
  <c r="F21" s="1"/>
  <c r="C11"/>
  <c r="C26"/>
  <c r="C16"/>
  <c r="G21" i="6"/>
  <c r="H21" s="1"/>
  <c r="D21"/>
  <c r="E37"/>
  <c r="F37" s="1"/>
  <c r="F12"/>
  <c r="D24"/>
  <c r="G24"/>
  <c r="H24" s="1"/>
  <c r="D22"/>
  <c r="G22"/>
  <c r="H22" s="1"/>
  <c r="F26"/>
  <c r="E31"/>
  <c r="F31" s="1"/>
  <c r="D27"/>
  <c r="G27"/>
  <c r="H27" s="1"/>
  <c r="E13"/>
  <c r="F13" s="1"/>
  <c r="E33"/>
  <c r="F8"/>
  <c r="D30"/>
  <c r="G30"/>
  <c r="H30" s="1"/>
  <c r="D23"/>
  <c r="G23"/>
  <c r="H23" s="1"/>
  <c r="D10"/>
  <c r="G10"/>
  <c r="H10" s="1"/>
  <c r="C35"/>
  <c r="D20"/>
  <c r="C25"/>
  <c r="D25" s="1"/>
  <c r="G20"/>
  <c r="D8"/>
  <c r="C33"/>
  <c r="G8"/>
  <c r="C13"/>
  <c r="D13" s="1"/>
  <c r="E35"/>
  <c r="F35" s="1"/>
  <c r="F10"/>
  <c r="D28"/>
  <c r="G28"/>
  <c r="H28" s="1"/>
  <c r="D29"/>
  <c r="G29"/>
  <c r="H29" s="1"/>
  <c r="F9"/>
  <c r="E34"/>
  <c r="F34" s="1"/>
  <c r="M64" i="12"/>
  <c r="M38"/>
  <c r="M16"/>
  <c r="M45"/>
  <c r="M5"/>
  <c r="M47"/>
  <c r="M51"/>
  <c r="M59"/>
  <c r="M34"/>
  <c r="M12"/>
  <c r="M41"/>
  <c r="M68"/>
  <c r="M23"/>
  <c r="M3"/>
  <c r="M70"/>
  <c r="M30"/>
  <c r="M8"/>
  <c r="M37"/>
  <c r="M18"/>
  <c r="M31"/>
  <c r="M19"/>
  <c r="M66"/>
  <c r="M60"/>
  <c r="M4"/>
  <c r="M33"/>
  <c r="M10"/>
  <c r="M40"/>
  <c r="M6"/>
  <c r="M62"/>
  <c r="M52"/>
  <c r="M69"/>
  <c r="M29"/>
  <c r="M71"/>
  <c r="M56"/>
  <c r="M48"/>
  <c r="M2"/>
  <c r="M58"/>
  <c r="M44"/>
  <c r="M65"/>
  <c r="M25"/>
  <c r="M15"/>
  <c r="M32"/>
  <c r="M11"/>
  <c r="M54"/>
  <c r="M36"/>
  <c r="M61"/>
  <c r="M21"/>
  <c r="M7"/>
  <c r="M26"/>
  <c r="M43"/>
  <c r="M50"/>
  <c r="M28"/>
  <c r="M57"/>
  <c r="M17"/>
  <c r="M55"/>
  <c r="M67"/>
  <c r="M27"/>
  <c r="M46"/>
  <c r="M24"/>
  <c r="M53"/>
  <c r="M13"/>
  <c r="M63"/>
  <c r="M14"/>
  <c r="M22"/>
  <c r="M42"/>
  <c r="M20"/>
  <c r="M49"/>
  <c r="M9"/>
  <c r="M39"/>
  <c r="M35"/>
  <c r="D33" i="6" l="1"/>
  <c r="C38"/>
  <c r="D38" s="1"/>
  <c r="H20"/>
  <c r="G25"/>
  <c r="H25" s="1"/>
  <c r="D16" i="10"/>
  <c r="G16"/>
  <c r="H16" s="1"/>
  <c r="D11"/>
  <c r="G11"/>
  <c r="H11" s="1"/>
  <c r="C36"/>
  <c r="D12"/>
  <c r="G12"/>
  <c r="H12" s="1"/>
  <c r="C37"/>
  <c r="F20"/>
  <c r="E25"/>
  <c r="F25" s="1"/>
  <c r="G15"/>
  <c r="H15" s="1"/>
  <c r="D15"/>
  <c r="D20"/>
  <c r="G20"/>
  <c r="C25"/>
  <c r="D25" s="1"/>
  <c r="D9"/>
  <c r="G9"/>
  <c r="H9" s="1"/>
  <c r="C34"/>
  <c r="E37"/>
  <c r="F37" s="1"/>
  <c r="F12"/>
  <c r="G24"/>
  <c r="H24" s="1"/>
  <c r="D24"/>
  <c r="F10"/>
  <c r="E35"/>
  <c r="F35" s="1"/>
  <c r="D21"/>
  <c r="G21"/>
  <c r="H21" s="1"/>
  <c r="D30"/>
  <c r="G30"/>
  <c r="H30" s="1"/>
  <c r="D14"/>
  <c r="C19"/>
  <c r="D19" s="1"/>
  <c r="G14"/>
  <c r="D23"/>
  <c r="G23"/>
  <c r="H23" s="1"/>
  <c r="D18"/>
  <c r="G18"/>
  <c r="H18" s="1"/>
  <c r="G31" i="6"/>
  <c r="H31" s="1"/>
  <c r="H26"/>
  <c r="G34"/>
  <c r="H34" s="1"/>
  <c r="D34"/>
  <c r="D36"/>
  <c r="G36"/>
  <c r="H36" s="1"/>
  <c r="N69" i="12"/>
  <c r="N51"/>
  <c r="N71"/>
  <c r="N2"/>
  <c r="N3"/>
  <c r="N57"/>
  <c r="N58"/>
  <c r="N68"/>
  <c r="N43"/>
  <c r="N62"/>
  <c r="N60"/>
  <c r="N16"/>
  <c r="N13"/>
  <c r="N59"/>
  <c r="N67"/>
  <c r="N12"/>
  <c r="N4"/>
  <c r="N22"/>
  <c r="N7"/>
  <c r="N19"/>
  <c r="N21"/>
  <c r="N31"/>
  <c r="N39"/>
  <c r="N23"/>
  <c r="N35"/>
  <c r="N9"/>
  <c r="O4" a="1"/>
  <c r="O4" s="1"/>
  <c r="O3" a="1"/>
  <c r="O3" s="1"/>
  <c r="N38"/>
  <c r="N15"/>
  <c r="N56"/>
  <c r="N6"/>
  <c r="N33"/>
  <c r="N32"/>
  <c r="N45"/>
  <c r="N66"/>
  <c r="N8"/>
  <c r="N20"/>
  <c r="N30"/>
  <c r="N47"/>
  <c r="N55"/>
  <c r="N37"/>
  <c r="N26"/>
  <c r="N48"/>
  <c r="N28"/>
  <c r="N14"/>
  <c r="N25"/>
  <c r="N5"/>
  <c r="N36"/>
  <c r="N29"/>
  <c r="N70"/>
  <c r="N65"/>
  <c r="N53"/>
  <c r="N24"/>
  <c r="N34"/>
  <c r="N27"/>
  <c r="N17"/>
  <c r="N41"/>
  <c r="N63"/>
  <c r="N10"/>
  <c r="O10" s="1" a="1"/>
  <c r="O10" s="1"/>
  <c r="N50"/>
  <c r="N46"/>
  <c r="N44"/>
  <c r="N64"/>
  <c r="N40"/>
  <c r="N54"/>
  <c r="N11"/>
  <c r="N49"/>
  <c r="N52"/>
  <c r="N61"/>
  <c r="N42"/>
  <c r="N18"/>
  <c r="O2" a="1"/>
  <c r="O2" s="1"/>
  <c r="C19" i="11" s="1"/>
  <c r="H8" i="6"/>
  <c r="G13"/>
  <c r="H13" s="1"/>
  <c r="G33"/>
  <c r="D35"/>
  <c r="G35"/>
  <c r="H35" s="1"/>
  <c r="F33"/>
  <c r="E38"/>
  <c r="F38" s="1"/>
  <c r="D26" i="10"/>
  <c r="C31"/>
  <c r="D31" s="1"/>
  <c r="G26"/>
  <c r="D22"/>
  <c r="G22"/>
  <c r="H22" s="1"/>
  <c r="D17"/>
  <c r="G17"/>
  <c r="H17" s="1"/>
  <c r="D8"/>
  <c r="G8"/>
  <c r="C13"/>
  <c r="D13" s="1"/>
  <c r="C33"/>
  <c r="F14"/>
  <c r="E19"/>
  <c r="F19" s="1"/>
  <c r="F11"/>
  <c r="E36"/>
  <c r="F36" s="1"/>
  <c r="C35"/>
  <c r="D10"/>
  <c r="G10"/>
  <c r="H10" s="1"/>
  <c r="F9"/>
  <c r="E34"/>
  <c r="F34" s="1"/>
  <c r="F8"/>
  <c r="E33"/>
  <c r="E13"/>
  <c r="F13" s="1"/>
  <c r="D29"/>
  <c r="G29"/>
  <c r="H29" s="1"/>
  <c r="D27"/>
  <c r="G27"/>
  <c r="H27" s="1"/>
  <c r="D28"/>
  <c r="G28"/>
  <c r="H28" s="1"/>
  <c r="F26"/>
  <c r="E31"/>
  <c r="F31" s="1"/>
  <c r="D37" i="6"/>
  <c r="G37"/>
  <c r="H37" s="1"/>
  <c r="G19"/>
  <c r="H19" s="1"/>
  <c r="H14"/>
  <c r="O32" i="12" l="1" a="1"/>
  <c r="O32" s="1"/>
  <c r="O8" a="1"/>
  <c r="O8" s="1"/>
  <c r="O18" a="1"/>
  <c r="O18" s="1"/>
  <c r="O27" a="1"/>
  <c r="O27" s="1"/>
  <c r="O24" a="1"/>
  <c r="O24" s="1"/>
  <c r="O21" a="1"/>
  <c r="O21" s="1"/>
  <c r="O37" a="1"/>
  <c r="O37" s="1"/>
  <c r="O6" a="1"/>
  <c r="O6" s="1"/>
  <c r="O17" a="1"/>
  <c r="O17" s="1"/>
  <c r="O36" a="1"/>
  <c r="O36" s="1"/>
  <c r="O25" a="1"/>
  <c r="O25" s="1"/>
  <c r="O28" a="1"/>
  <c r="O28" s="1"/>
  <c r="O26" a="1"/>
  <c r="O26" s="1"/>
  <c r="O30" a="1"/>
  <c r="O30" s="1"/>
  <c r="O33" a="1"/>
  <c r="O33" s="1"/>
  <c r="O38" a="1"/>
  <c r="O38" s="1"/>
  <c r="G13" i="10"/>
  <c r="H13" s="1"/>
  <c r="H8"/>
  <c r="G33"/>
  <c r="F33"/>
  <c r="E38"/>
  <c r="F38" s="1"/>
  <c r="D35"/>
  <c r="G35"/>
  <c r="H35" s="1"/>
  <c r="H33" i="6"/>
  <c r="G38"/>
  <c r="H38" s="1"/>
  <c r="G19" i="10"/>
  <c r="H19" s="1"/>
  <c r="H14"/>
  <c r="G36"/>
  <c r="H36" s="1"/>
  <c r="D36"/>
  <c r="O11" i="12" a="1"/>
  <c r="O11" s="1"/>
  <c r="O20" a="1"/>
  <c r="O20" s="1"/>
  <c r="O29" a="1"/>
  <c r="O29" s="1"/>
  <c r="O13" a="1"/>
  <c r="O13" s="1"/>
  <c r="O22" a="1"/>
  <c r="O22" s="1"/>
  <c r="O9" a="1"/>
  <c r="O9" s="1"/>
  <c r="O19" a="1"/>
  <c r="O19" s="1"/>
  <c r="O5" a="1"/>
  <c r="O5" s="1"/>
  <c r="O7" a="1"/>
  <c r="O7" s="1"/>
  <c r="O23" a="1"/>
  <c r="O23" s="1"/>
  <c r="D33" i="10"/>
  <c r="C38"/>
  <c r="D38" s="1"/>
  <c r="G31"/>
  <c r="H31" s="1"/>
  <c r="H26"/>
  <c r="G34"/>
  <c r="H34" s="1"/>
  <c r="D34"/>
  <c r="H20"/>
  <c r="G25"/>
  <c r="H25" s="1"/>
  <c r="D37"/>
  <c r="G37"/>
  <c r="H37" s="1"/>
  <c r="O34" i="12" a="1"/>
  <c r="O34" s="1"/>
  <c r="O14" a="1"/>
  <c r="O14" s="1"/>
  <c r="O35" a="1"/>
  <c r="O35" s="1"/>
  <c r="O15" a="1"/>
  <c r="O15" s="1"/>
  <c r="O16" a="1"/>
  <c r="O16" s="1"/>
  <c r="O12" a="1"/>
  <c r="O12" s="1"/>
  <c r="O31" a="1"/>
  <c r="O31" s="1"/>
  <c r="G38" i="10" l="1"/>
  <c r="H38" s="1"/>
  <c r="H33"/>
  <c r="T8" i="8"/>
  <c r="F12" i="16" s="1"/>
  <c r="U8" i="8"/>
  <c r="G12" i="16" s="1"/>
  <c r="M8" i="5"/>
  <c r="N8" s="1"/>
  <c r="I12" i="16" s="1"/>
  <c r="S8" i="8"/>
  <c r="E12" i="16" s="1"/>
  <c r="H12" l="1"/>
  <c r="H20" s="1"/>
  <c r="G22" s="1"/>
  <c r="Y8" i="8"/>
  <c r="K15" i="6"/>
  <c r="L15" s="1"/>
  <c r="K24"/>
  <c r="L24" s="1"/>
  <c r="K28"/>
  <c r="L28" s="1"/>
  <c r="K9"/>
  <c r="K17"/>
  <c r="L17" s="1"/>
  <c r="K10"/>
  <c r="K8"/>
  <c r="K26"/>
  <c r="K29"/>
  <c r="L29" s="1"/>
  <c r="K16"/>
  <c r="L16" s="1"/>
  <c r="K14"/>
  <c r="I20"/>
  <c r="I21"/>
  <c r="I28"/>
  <c r="I12"/>
  <c r="I30"/>
  <c r="K23"/>
  <c r="L23" s="1"/>
  <c r="K27"/>
  <c r="L27" s="1"/>
  <c r="K18"/>
  <c r="L18" s="1"/>
  <c r="I14"/>
  <c r="K30"/>
  <c r="L30" s="1"/>
  <c r="I18"/>
  <c r="I23"/>
  <c r="K12"/>
  <c r="K20"/>
  <c r="K22"/>
  <c r="L22" s="1"/>
  <c r="I22"/>
  <c r="I24"/>
  <c r="I17"/>
  <c r="I8"/>
  <c r="I15"/>
  <c r="K11"/>
  <c r="I29"/>
  <c r="I16"/>
  <c r="I27"/>
  <c r="I26"/>
  <c r="I11"/>
  <c r="K21"/>
  <c r="L21" s="1"/>
  <c r="I9"/>
  <c r="I10"/>
  <c r="S15" i="14"/>
  <c r="G20" i="11"/>
  <c r="R15" i="9"/>
  <c r="Q2" i="12"/>
  <c r="BU8" i="8"/>
  <c r="AT8" i="5"/>
  <c r="Z8" i="8"/>
  <c r="AU8" i="5" l="1"/>
  <c r="AV8" s="1"/>
  <c r="I22" i="16" s="1"/>
  <c r="S15" i="9"/>
  <c r="K17" i="10"/>
  <c r="L17" s="1"/>
  <c r="K11"/>
  <c r="K22"/>
  <c r="L22" s="1"/>
  <c r="K26"/>
  <c r="K12"/>
  <c r="I23"/>
  <c r="I15"/>
  <c r="K10"/>
  <c r="T15" i="14"/>
  <c r="K23" i="10"/>
  <c r="L23" s="1"/>
  <c r="K24"/>
  <c r="L24" s="1"/>
  <c r="K21"/>
  <c r="L21" s="1"/>
  <c r="K18"/>
  <c r="L18" s="1"/>
  <c r="K28"/>
  <c r="L28" s="1"/>
  <c r="K30"/>
  <c r="L30" s="1"/>
  <c r="K16"/>
  <c r="L16" s="1"/>
  <c r="K29"/>
  <c r="L29" s="1"/>
  <c r="K27"/>
  <c r="L27" s="1"/>
  <c r="K15"/>
  <c r="L15" s="1"/>
  <c r="I28"/>
  <c r="I29"/>
  <c r="I24"/>
  <c r="I10"/>
  <c r="I14"/>
  <c r="I11"/>
  <c r="I30"/>
  <c r="I16"/>
  <c r="I22"/>
  <c r="K8"/>
  <c r="I20"/>
  <c r="I21"/>
  <c r="I27"/>
  <c r="K9"/>
  <c r="K20"/>
  <c r="I26"/>
  <c r="K14"/>
  <c r="I8"/>
  <c r="I17"/>
  <c r="I18"/>
  <c r="I9"/>
  <c r="I12"/>
  <c r="S22" i="14"/>
  <c r="R22" i="9"/>
  <c r="D2" i="12"/>
  <c r="BV8" i="8"/>
  <c r="BW8"/>
  <c r="J9" i="6"/>
  <c r="M9"/>
  <c r="N9" s="1"/>
  <c r="I34"/>
  <c r="M11"/>
  <c r="N11" s="1"/>
  <c r="J11"/>
  <c r="I36"/>
  <c r="J27"/>
  <c r="M27"/>
  <c r="N27" s="1"/>
  <c r="J29"/>
  <c r="M29"/>
  <c r="N29" s="1"/>
  <c r="J15"/>
  <c r="M15"/>
  <c r="N15" s="1"/>
  <c r="M17"/>
  <c r="N17" s="1"/>
  <c r="J17"/>
  <c r="J22"/>
  <c r="M22"/>
  <c r="N22" s="1"/>
  <c r="K25"/>
  <c r="L25" s="1"/>
  <c r="L20"/>
  <c r="J23"/>
  <c r="M23"/>
  <c r="N23" s="1"/>
  <c r="J12"/>
  <c r="M12"/>
  <c r="N12" s="1"/>
  <c r="I37"/>
  <c r="J21"/>
  <c r="M21"/>
  <c r="N21" s="1"/>
  <c r="L14"/>
  <c r="K19"/>
  <c r="L19" s="1"/>
  <c r="K13"/>
  <c r="L13" s="1"/>
  <c r="K33"/>
  <c r="L8"/>
  <c r="R25" i="12"/>
  <c r="R38"/>
  <c r="R8"/>
  <c r="R48"/>
  <c r="R23"/>
  <c r="R63"/>
  <c r="R61"/>
  <c r="R9"/>
  <c r="R42"/>
  <c r="R12"/>
  <c r="R52"/>
  <c r="R27"/>
  <c r="R67"/>
  <c r="R3"/>
  <c r="R6"/>
  <c r="R46"/>
  <c r="R16"/>
  <c r="R56"/>
  <c r="R31"/>
  <c r="R71"/>
  <c r="R33"/>
  <c r="R10"/>
  <c r="R50"/>
  <c r="R20"/>
  <c r="R60"/>
  <c r="R35"/>
  <c r="R5"/>
  <c r="R49"/>
  <c r="R14"/>
  <c r="R54"/>
  <c r="R24"/>
  <c r="R64"/>
  <c r="R39"/>
  <c r="R13"/>
  <c r="R65"/>
  <c r="R2"/>
  <c r="R18"/>
  <c r="R58"/>
  <c r="R28"/>
  <c r="R68"/>
  <c r="R43"/>
  <c r="R21"/>
  <c r="R17"/>
  <c r="R22"/>
  <c r="R62"/>
  <c r="R32"/>
  <c r="R7"/>
  <c r="R47"/>
  <c r="R29"/>
  <c r="R57"/>
  <c r="R26"/>
  <c r="R66"/>
  <c r="R36"/>
  <c r="R11"/>
  <c r="R51"/>
  <c r="R37"/>
  <c r="R41"/>
  <c r="R30"/>
  <c r="R70"/>
  <c r="R40"/>
  <c r="R15"/>
  <c r="R55"/>
  <c r="R45"/>
  <c r="R69"/>
  <c r="R34"/>
  <c r="R4"/>
  <c r="R44"/>
  <c r="R19"/>
  <c r="R59"/>
  <c r="R53"/>
  <c r="M10" i="6"/>
  <c r="N10" s="1"/>
  <c r="J10"/>
  <c r="I35"/>
  <c r="J26"/>
  <c r="I31"/>
  <c r="J31" s="1"/>
  <c r="M26"/>
  <c r="J16"/>
  <c r="M16"/>
  <c r="N16" s="1"/>
  <c r="L11"/>
  <c r="K36"/>
  <c r="L36" s="1"/>
  <c r="I33"/>
  <c r="J8"/>
  <c r="I13"/>
  <c r="J13" s="1"/>
  <c r="M8"/>
  <c r="J24"/>
  <c r="M24"/>
  <c r="N24" s="1"/>
  <c r="L12"/>
  <c r="K37"/>
  <c r="L37" s="1"/>
  <c r="J18"/>
  <c r="M18"/>
  <c r="N18" s="1"/>
  <c r="J14"/>
  <c r="I19"/>
  <c r="J19" s="1"/>
  <c r="M14"/>
  <c r="J30"/>
  <c r="M30"/>
  <c r="N30" s="1"/>
  <c r="J28"/>
  <c r="M28"/>
  <c r="N28" s="1"/>
  <c r="I25"/>
  <c r="J25" s="1"/>
  <c r="J20"/>
  <c r="M20"/>
  <c r="K31"/>
  <c r="L31" s="1"/>
  <c r="L26"/>
  <c r="K35"/>
  <c r="L35" s="1"/>
  <c r="L10"/>
  <c r="K34"/>
  <c r="L34" s="1"/>
  <c r="L9"/>
  <c r="U23" i="9" l="1"/>
  <c r="F2" i="12"/>
  <c r="AU28" i="6"/>
  <c r="N30" i="4" s="1"/>
  <c r="AU20" i="6"/>
  <c r="AU30"/>
  <c r="AS10"/>
  <c r="AU17"/>
  <c r="AS9"/>
  <c r="AU21"/>
  <c r="AV21" s="1"/>
  <c r="AU23"/>
  <c r="AS28"/>
  <c r="M30" i="4" s="1"/>
  <c r="AS18" i="6"/>
  <c r="AS14"/>
  <c r="AT14" s="1"/>
  <c r="AU16"/>
  <c r="AU26"/>
  <c r="AV26" s="1"/>
  <c r="AU15"/>
  <c r="AS30"/>
  <c r="S30" i="4" s="1"/>
  <c r="AS22" i="6"/>
  <c r="M28" i="4" s="1"/>
  <c r="AS26" i="6"/>
  <c r="AT26" s="1"/>
  <c r="AU8"/>
  <c r="AS11"/>
  <c r="AU18"/>
  <c r="AU22"/>
  <c r="AU27"/>
  <c r="AU24"/>
  <c r="T28" i="4" s="1"/>
  <c r="AU29" i="6"/>
  <c r="Q30" i="4" s="1"/>
  <c r="AS23" i="6"/>
  <c r="P28" i="4" s="1"/>
  <c r="AS12" i="6"/>
  <c r="S29" i="4" s="1"/>
  <c r="AU14" i="6"/>
  <c r="AU19" s="1"/>
  <c r="AV19" s="1"/>
  <c r="AS15"/>
  <c r="AS8"/>
  <c r="AT8" s="1"/>
  <c r="AS17"/>
  <c r="AS16"/>
  <c r="AW16" s="1"/>
  <c r="AX16" s="1"/>
  <c r="AS21"/>
  <c r="J28" i="4" s="1"/>
  <c r="AS24" i="6"/>
  <c r="AT24" s="1"/>
  <c r="AS27"/>
  <c r="J30" i="4" s="1"/>
  <c r="AU9" i="6"/>
  <c r="K29" i="4" s="1"/>
  <c r="AU11" i="6"/>
  <c r="AV11" s="1"/>
  <c r="AS20"/>
  <c r="G28" i="4" s="1"/>
  <c r="AS29" i="6"/>
  <c r="P30" i="4" s="1"/>
  <c r="AU10" i="6"/>
  <c r="AV10" s="1"/>
  <c r="AU12"/>
  <c r="N14"/>
  <c r="M19"/>
  <c r="N19" s="1"/>
  <c r="J33"/>
  <c r="I38"/>
  <c r="J38" s="1"/>
  <c r="J35"/>
  <c r="M35"/>
  <c r="N35" s="1"/>
  <c r="AV18"/>
  <c r="T27" i="4"/>
  <c r="AT11" i="6"/>
  <c r="H29" i="4"/>
  <c r="M25" i="6"/>
  <c r="N25" s="1"/>
  <c r="N20"/>
  <c r="N8"/>
  <c r="M33"/>
  <c r="M13"/>
  <c r="N13" s="1"/>
  <c r="N26"/>
  <c r="M31"/>
  <c r="N31" s="1"/>
  <c r="S37" i="12"/>
  <c r="S66"/>
  <c r="S24"/>
  <c r="S36"/>
  <c r="S61"/>
  <c r="S35"/>
  <c r="S64"/>
  <c r="S18"/>
  <c r="S30"/>
  <c r="S10"/>
  <c r="S38"/>
  <c r="S67"/>
  <c r="S9"/>
  <c r="S53"/>
  <c r="S12"/>
  <c r="S40"/>
  <c r="S52"/>
  <c r="S7"/>
  <c r="S42"/>
  <c r="S71"/>
  <c r="S29"/>
  <c r="S41"/>
  <c r="S16"/>
  <c r="S44"/>
  <c r="S69"/>
  <c r="S11"/>
  <c r="S39"/>
  <c r="S19"/>
  <c r="S47"/>
  <c r="S60"/>
  <c r="S14"/>
  <c r="S59"/>
  <c r="S17"/>
  <c r="S45"/>
  <c r="S58"/>
  <c r="S51"/>
  <c r="S6"/>
  <c r="S34"/>
  <c r="S46"/>
  <c r="S21"/>
  <c r="S49"/>
  <c r="S8"/>
  <c r="S20"/>
  <c r="S70"/>
  <c r="S28"/>
  <c r="S56"/>
  <c r="S65"/>
  <c r="S23"/>
  <c r="S68"/>
  <c r="S22"/>
  <c r="S50"/>
  <c r="S63"/>
  <c r="S32"/>
  <c r="S57"/>
  <c r="S15"/>
  <c r="S27"/>
  <c r="S55"/>
  <c r="S26"/>
  <c r="S54"/>
  <c r="S13"/>
  <c r="S25"/>
  <c r="S5"/>
  <c r="S33"/>
  <c r="S62"/>
  <c r="S4"/>
  <c r="S48"/>
  <c r="S3"/>
  <c r="S31"/>
  <c r="S43"/>
  <c r="S2"/>
  <c r="AT17" i="6"/>
  <c r="AW17"/>
  <c r="AX17" s="1"/>
  <c r="P27" i="4"/>
  <c r="AT15" i="6"/>
  <c r="J27" i="4"/>
  <c r="AW15" i="6"/>
  <c r="AX15" s="1"/>
  <c r="H27" i="4"/>
  <c r="K30"/>
  <c r="AV27" i="6"/>
  <c r="J36"/>
  <c r="M36"/>
  <c r="N36" s="1"/>
  <c r="T22" i="14"/>
  <c r="S22" i="9"/>
  <c r="AU21" i="10"/>
  <c r="AU28"/>
  <c r="AU20"/>
  <c r="AU26"/>
  <c r="AU27"/>
  <c r="AS27"/>
  <c r="AU17"/>
  <c r="AS15"/>
  <c r="AU16"/>
  <c r="AU11"/>
  <c r="AS16"/>
  <c r="AU30"/>
  <c r="AS26"/>
  <c r="AU9"/>
  <c r="AS9"/>
  <c r="AU29"/>
  <c r="AS20"/>
  <c r="AS8"/>
  <c r="AU8"/>
  <c r="AU14"/>
  <c r="AS28"/>
  <c r="AS21"/>
  <c r="AU18"/>
  <c r="AS10"/>
  <c r="AS24"/>
  <c r="AS14"/>
  <c r="AU12"/>
  <c r="AU10"/>
  <c r="AS30"/>
  <c r="AS11"/>
  <c r="AU23"/>
  <c r="AS18"/>
  <c r="AU24"/>
  <c r="AS22"/>
  <c r="AU22"/>
  <c r="AS29"/>
  <c r="AS12"/>
  <c r="AS17"/>
  <c r="AS23"/>
  <c r="AU15"/>
  <c r="E26" i="12"/>
  <c r="E23"/>
  <c r="E43"/>
  <c r="E69"/>
  <c r="E13"/>
  <c r="E14"/>
  <c r="E27"/>
  <c r="E48"/>
  <c r="E51"/>
  <c r="E29"/>
  <c r="E20"/>
  <c r="E30"/>
  <c r="E12"/>
  <c r="E10"/>
  <c r="E61"/>
  <c r="E35"/>
  <c r="E70"/>
  <c r="E32"/>
  <c r="E33"/>
  <c r="E46"/>
  <c r="E55"/>
  <c r="E28"/>
  <c r="E58"/>
  <c r="E62"/>
  <c r="E3"/>
  <c r="E71"/>
  <c r="E50"/>
  <c r="E17"/>
  <c r="E41"/>
  <c r="E34"/>
  <c r="E67"/>
  <c r="E42"/>
  <c r="E53"/>
  <c r="E60"/>
  <c r="E63"/>
  <c r="E37"/>
  <c r="E36"/>
  <c r="E38"/>
  <c r="E18"/>
  <c r="E44"/>
  <c r="E11"/>
  <c r="E31"/>
  <c r="E49"/>
  <c r="E68"/>
  <c r="E19"/>
  <c r="E25"/>
  <c r="E5"/>
  <c r="E6"/>
  <c r="E59"/>
  <c r="E24"/>
  <c r="E52"/>
  <c r="E40"/>
  <c r="E8"/>
  <c r="E15"/>
  <c r="E66"/>
  <c r="E39"/>
  <c r="E45"/>
  <c r="E54"/>
  <c r="E64"/>
  <c r="E21"/>
  <c r="E22"/>
  <c r="E57"/>
  <c r="E16"/>
  <c r="E4"/>
  <c r="E7"/>
  <c r="E65"/>
  <c r="E47"/>
  <c r="E56"/>
  <c r="E9"/>
  <c r="E2"/>
  <c r="J9" i="10"/>
  <c r="M9"/>
  <c r="I34"/>
  <c r="J34" s="1"/>
  <c r="J17"/>
  <c r="M17"/>
  <c r="N17" s="1"/>
  <c r="L14"/>
  <c r="K19"/>
  <c r="L19" s="1"/>
  <c r="L20"/>
  <c r="K25"/>
  <c r="L25" s="1"/>
  <c r="M27"/>
  <c r="N27" s="1"/>
  <c r="J27"/>
  <c r="J20"/>
  <c r="M20"/>
  <c r="I25"/>
  <c r="J25" s="1"/>
  <c r="J22"/>
  <c r="M22"/>
  <c r="N22" s="1"/>
  <c r="J30"/>
  <c r="M30"/>
  <c r="N30" s="1"/>
  <c r="J14"/>
  <c r="I19"/>
  <c r="J19" s="1"/>
  <c r="M14"/>
  <c r="J24"/>
  <c r="M24"/>
  <c r="N24" s="1"/>
  <c r="M28"/>
  <c r="N28" s="1"/>
  <c r="J28"/>
  <c r="L10"/>
  <c r="K35"/>
  <c r="L35" s="1"/>
  <c r="M23"/>
  <c r="N23" s="1"/>
  <c r="J23"/>
  <c r="L26"/>
  <c r="K31"/>
  <c r="L31" s="1"/>
  <c r="L11"/>
  <c r="K36"/>
  <c r="L36" s="1"/>
  <c r="AV15" i="6"/>
  <c r="K27" i="4"/>
  <c r="H30"/>
  <c r="AV16" i="6"/>
  <c r="N27" i="4"/>
  <c r="G27"/>
  <c r="AT18" i="6"/>
  <c r="AW18"/>
  <c r="AX18" s="1"/>
  <c r="S27" i="4"/>
  <c r="Q28"/>
  <c r="AV23" i="6"/>
  <c r="AS34"/>
  <c r="AW9"/>
  <c r="AX9" s="1"/>
  <c r="AT9"/>
  <c r="J29" i="4"/>
  <c r="AV17" i="6"/>
  <c r="Q27" i="4"/>
  <c r="AT10" i="6"/>
  <c r="M29" i="4"/>
  <c r="AV30" i="6"/>
  <c r="T30" i="4"/>
  <c r="H28"/>
  <c r="AV20" i="6"/>
  <c r="K38"/>
  <c r="L38" s="1"/>
  <c r="L33"/>
  <c r="M37"/>
  <c r="N37" s="1"/>
  <c r="J37"/>
  <c r="J34"/>
  <c r="M34"/>
  <c r="N34" s="1"/>
  <c r="I50" i="12"/>
  <c r="J50" s="1"/>
  <c r="I69"/>
  <c r="J69" s="1"/>
  <c r="I26"/>
  <c r="J26" s="1"/>
  <c r="I13"/>
  <c r="J13" s="1"/>
  <c r="I34"/>
  <c r="J34" s="1"/>
  <c r="I37"/>
  <c r="J37" s="1"/>
  <c r="I29"/>
  <c r="J29" s="1"/>
  <c r="I10"/>
  <c r="J10" s="1"/>
  <c r="I8"/>
  <c r="J8" s="1"/>
  <c r="I12"/>
  <c r="J12" s="1"/>
  <c r="I49"/>
  <c r="J49" s="1"/>
  <c r="I25"/>
  <c r="J25" s="1"/>
  <c r="I33"/>
  <c r="J33" s="1"/>
  <c r="I28"/>
  <c r="J28" s="1"/>
  <c r="I40"/>
  <c r="J40" s="1"/>
  <c r="I51"/>
  <c r="J51" s="1"/>
  <c r="I71"/>
  <c r="J71" s="1"/>
  <c r="I27"/>
  <c r="J27" s="1"/>
  <c r="I46"/>
  <c r="J46" s="1"/>
  <c r="I35"/>
  <c r="J35" s="1"/>
  <c r="I39"/>
  <c r="J39" s="1"/>
  <c r="I30"/>
  <c r="J30" s="1"/>
  <c r="I43"/>
  <c r="J43" s="1"/>
  <c r="I41"/>
  <c r="J41" s="1"/>
  <c r="I14"/>
  <c r="J14" s="1"/>
  <c r="I6"/>
  <c r="I21"/>
  <c r="J21" s="1"/>
  <c r="I48"/>
  <c r="J48" s="1"/>
  <c r="I61"/>
  <c r="J61" s="1"/>
  <c r="I24"/>
  <c r="J24" s="1"/>
  <c r="I22"/>
  <c r="J22" s="1"/>
  <c r="I32"/>
  <c r="J32" s="1"/>
  <c r="I31"/>
  <c r="J31" s="1"/>
  <c r="I11"/>
  <c r="J11" s="1"/>
  <c r="I9"/>
  <c r="J9" s="1"/>
  <c r="I44"/>
  <c r="J44" s="1"/>
  <c r="I52"/>
  <c r="J52" s="1"/>
  <c r="I63"/>
  <c r="J63" s="1"/>
  <c r="I55"/>
  <c r="J55" s="1"/>
  <c r="I36"/>
  <c r="J36" s="1"/>
  <c r="I42"/>
  <c r="J42" s="1"/>
  <c r="I45"/>
  <c r="J45" s="1"/>
  <c r="I3"/>
  <c r="I2"/>
  <c r="I4"/>
  <c r="I54"/>
  <c r="J54" s="1"/>
  <c r="I23"/>
  <c r="J23" s="1"/>
  <c r="I19"/>
  <c r="J19" s="1"/>
  <c r="I18"/>
  <c r="J18" s="1"/>
  <c r="I17"/>
  <c r="J17" s="1"/>
  <c r="I16"/>
  <c r="J16" s="1"/>
  <c r="I7"/>
  <c r="J7" s="1"/>
  <c r="I70"/>
  <c r="J70" s="1"/>
  <c r="I68"/>
  <c r="J68" s="1"/>
  <c r="I62"/>
  <c r="J62" s="1"/>
  <c r="I60"/>
  <c r="J60" s="1"/>
  <c r="I59"/>
  <c r="J59" s="1"/>
  <c r="I58"/>
  <c r="J58" s="1"/>
  <c r="I57"/>
  <c r="J57" s="1"/>
  <c r="I56"/>
  <c r="J56" s="1"/>
  <c r="I15"/>
  <c r="J15" s="1"/>
  <c r="I47"/>
  <c r="J47" s="1"/>
  <c r="I53"/>
  <c r="J53" s="1"/>
  <c r="I20"/>
  <c r="J20" s="1"/>
  <c r="I67"/>
  <c r="J67" s="1"/>
  <c r="I66"/>
  <c r="J66" s="1"/>
  <c r="I65"/>
  <c r="J65" s="1"/>
  <c r="I64"/>
  <c r="J64" s="1"/>
  <c r="I38"/>
  <c r="J38" s="1"/>
  <c r="I5"/>
  <c r="J12" i="10"/>
  <c r="I37"/>
  <c r="J37" s="1"/>
  <c r="M12"/>
  <c r="J18"/>
  <c r="M18"/>
  <c r="N18" s="1"/>
  <c r="J8"/>
  <c r="I33"/>
  <c r="I13"/>
  <c r="J13" s="1"/>
  <c r="M8"/>
  <c r="J26"/>
  <c r="M26"/>
  <c r="I31"/>
  <c r="J31" s="1"/>
  <c r="K34"/>
  <c r="L34" s="1"/>
  <c r="L9"/>
  <c r="M21"/>
  <c r="N21" s="1"/>
  <c r="J21"/>
  <c r="L8"/>
  <c r="K33"/>
  <c r="K13"/>
  <c r="L13" s="1"/>
  <c r="J16"/>
  <c r="M16"/>
  <c r="N16" s="1"/>
  <c r="I36"/>
  <c r="J36" s="1"/>
  <c r="J11"/>
  <c r="M11"/>
  <c r="M10"/>
  <c r="I35"/>
  <c r="J35" s="1"/>
  <c r="J10"/>
  <c r="M29"/>
  <c r="N29" s="1"/>
  <c r="J29"/>
  <c r="M15"/>
  <c r="N15" s="1"/>
  <c r="J15"/>
  <c r="L12"/>
  <c r="K37"/>
  <c r="L37" s="1"/>
  <c r="K28" i="4" l="1"/>
  <c r="L28" s="1"/>
  <c r="AS19" i="6"/>
  <c r="AT19" s="1"/>
  <c r="AT22"/>
  <c r="AV29"/>
  <c r="AU36"/>
  <c r="AV36" s="1"/>
  <c r="AT30"/>
  <c r="AV24"/>
  <c r="AW30"/>
  <c r="AX30" s="1"/>
  <c r="AV9"/>
  <c r="AU33"/>
  <c r="Q29" i="4"/>
  <c r="AW27" i="6"/>
  <c r="AX27" s="1"/>
  <c r="AV8"/>
  <c r="AT27"/>
  <c r="AU31"/>
  <c r="AV31" s="1"/>
  <c r="AW28"/>
  <c r="AX28" s="1"/>
  <c r="AW26"/>
  <c r="AX26" s="1"/>
  <c r="AW22"/>
  <c r="AX22" s="1"/>
  <c r="AV28"/>
  <c r="AT21"/>
  <c r="AT28"/>
  <c r="AT12"/>
  <c r="AT29"/>
  <c r="AW12"/>
  <c r="AX12" s="1"/>
  <c r="AS37"/>
  <c r="AT37" s="1"/>
  <c r="AT23"/>
  <c r="AW24"/>
  <c r="AX24" s="1"/>
  <c r="AS31"/>
  <c r="AT31" s="1"/>
  <c r="AW11"/>
  <c r="AX11" s="1"/>
  <c r="AV22"/>
  <c r="AW23"/>
  <c r="AX23" s="1"/>
  <c r="AV14"/>
  <c r="G29" i="4"/>
  <c r="G31" s="1"/>
  <c r="AT16" i="6"/>
  <c r="AW29"/>
  <c r="AX29" s="1"/>
  <c r="AS25"/>
  <c r="AT25" s="1"/>
  <c r="AS36"/>
  <c r="AT36" s="1"/>
  <c r="AW21"/>
  <c r="AX21" s="1"/>
  <c r="AW10"/>
  <c r="AX10" s="1"/>
  <c r="N29" i="4"/>
  <c r="O29" s="1"/>
  <c r="AU25" i="6"/>
  <c r="AV25" s="1"/>
  <c r="AS35"/>
  <c r="AT35" s="1"/>
  <c r="AW14"/>
  <c r="AW19" s="1"/>
  <c r="AX19" s="1"/>
  <c r="N28" i="4"/>
  <c r="N31" s="1"/>
  <c r="G30"/>
  <c r="I30" s="1"/>
  <c r="P29"/>
  <c r="P31" s="1"/>
  <c r="AS33" i="6"/>
  <c r="AT33" s="1"/>
  <c r="AT20"/>
  <c r="AU35"/>
  <c r="AV35" s="1"/>
  <c r="AW8"/>
  <c r="AX8" s="1"/>
  <c r="AS13"/>
  <c r="AT13" s="1"/>
  <c r="M27" i="4"/>
  <c r="O27" s="1"/>
  <c r="S28"/>
  <c r="U28" s="1"/>
  <c r="AU34" i="6"/>
  <c r="AV34" s="1"/>
  <c r="AW20"/>
  <c r="AX20" s="1"/>
  <c r="AU13"/>
  <c r="AV13" s="1"/>
  <c r="AU37"/>
  <c r="AV37" s="1"/>
  <c r="T29" i="4"/>
  <c r="U29" s="1"/>
  <c r="AV12" i="6"/>
  <c r="T12" i="12" a="1"/>
  <c r="T12" s="1"/>
  <c r="L29" i="4"/>
  <c r="T3" i="12" a="1"/>
  <c r="T3" s="1"/>
  <c r="T31" a="1"/>
  <c r="T31" s="1"/>
  <c r="T5" a="1"/>
  <c r="T5" s="1"/>
  <c r="T13" a="1"/>
  <c r="T13" s="1"/>
  <c r="T26" a="1"/>
  <c r="T26" s="1"/>
  <c r="T27" a="1"/>
  <c r="T27" s="1"/>
  <c r="T10" a="1"/>
  <c r="T10" s="1"/>
  <c r="T33" a="1"/>
  <c r="T33" s="1"/>
  <c r="T15" a="1"/>
  <c r="T15" s="1"/>
  <c r="T32" a="1"/>
  <c r="T32" s="1"/>
  <c r="T28" a="1"/>
  <c r="T28" s="1"/>
  <c r="T17" a="1"/>
  <c r="T17" s="1"/>
  <c r="T14" a="1"/>
  <c r="T14" s="1"/>
  <c r="T16" a="1"/>
  <c r="T16" s="1"/>
  <c r="R30" i="4"/>
  <c r="N11" i="10"/>
  <c r="M36"/>
  <c r="N36" s="1"/>
  <c r="L33"/>
  <c r="K38"/>
  <c r="L38" s="1"/>
  <c r="G9" i="11"/>
  <c r="J2" i="12"/>
  <c r="H9" i="11" s="1"/>
  <c r="AT23" i="10"/>
  <c r="P28" i="7"/>
  <c r="AW23" i="10"/>
  <c r="AX23" s="1"/>
  <c r="AV22"/>
  <c r="N28" i="7"/>
  <c r="Q28"/>
  <c r="AV23" i="10"/>
  <c r="T29" i="7"/>
  <c r="AU37" i="10"/>
  <c r="AV37" s="1"/>
  <c r="AV12"/>
  <c r="T27" i="7"/>
  <c r="AV18" i="10"/>
  <c r="H29" i="7"/>
  <c r="AV8" i="10"/>
  <c r="AU33"/>
  <c r="AU13"/>
  <c r="AV13" s="1"/>
  <c r="AT9"/>
  <c r="AW9"/>
  <c r="AX9" s="1"/>
  <c r="AS34"/>
  <c r="J29" i="7"/>
  <c r="AT16" i="10"/>
  <c r="AW16"/>
  <c r="AX16" s="1"/>
  <c r="M27" i="7"/>
  <c r="AV17" i="10"/>
  <c r="Q27" i="7"/>
  <c r="K30"/>
  <c r="AV27" i="10"/>
  <c r="AV20"/>
  <c r="H28" i="7"/>
  <c r="AU25" i="10"/>
  <c r="AV25" s="1"/>
  <c r="AV21"/>
  <c r="K28" i="7"/>
  <c r="J31" i="4"/>
  <c r="L27"/>
  <c r="R28"/>
  <c r="H31"/>
  <c r="I28"/>
  <c r="T38" i="12" a="1"/>
  <c r="T38" s="1"/>
  <c r="T22" a="1"/>
  <c r="T22" s="1"/>
  <c r="T6" a="1"/>
  <c r="T6" s="1"/>
  <c r="T23" a="1"/>
  <c r="T23" s="1"/>
  <c r="T7" a="1"/>
  <c r="T7" s="1"/>
  <c r="T24" a="1"/>
  <c r="T24" s="1"/>
  <c r="T8" a="1"/>
  <c r="T8" s="1"/>
  <c r="T29" a="1"/>
  <c r="T29" s="1"/>
  <c r="T34" a="1"/>
  <c r="T34" s="1"/>
  <c r="T18" a="1"/>
  <c r="T18" s="1"/>
  <c r="T35" a="1"/>
  <c r="T35" s="1"/>
  <c r="T19" a="1"/>
  <c r="T19" s="1"/>
  <c r="T36" a="1"/>
  <c r="T36" s="1"/>
  <c r="T20" a="1"/>
  <c r="T20" s="1"/>
  <c r="T4" a="1"/>
  <c r="T4" s="1"/>
  <c r="T25" a="1"/>
  <c r="T25" s="1"/>
  <c r="T9" a="1"/>
  <c r="T9" s="1"/>
  <c r="U30" i="4"/>
  <c r="G12" i="11"/>
  <c r="J5" i="12"/>
  <c r="H12" i="11" s="1"/>
  <c r="G13"/>
  <c r="J6" i="12"/>
  <c r="H13" i="11" s="1"/>
  <c r="AT34" i="6"/>
  <c r="U27" i="4"/>
  <c r="N14" i="10"/>
  <c r="M19"/>
  <c r="N19" s="1"/>
  <c r="M25"/>
  <c r="N25" s="1"/>
  <c r="N20"/>
  <c r="S29" i="7"/>
  <c r="AT12" i="10"/>
  <c r="AW12"/>
  <c r="AX12" s="1"/>
  <c r="AS37"/>
  <c r="T28" i="7"/>
  <c r="AV24" i="10"/>
  <c r="AW30"/>
  <c r="AX30" s="1"/>
  <c r="AT30"/>
  <c r="S30" i="7"/>
  <c r="S28"/>
  <c r="AW24" i="10"/>
  <c r="AX24" s="1"/>
  <c r="AT24"/>
  <c r="AT28"/>
  <c r="AW28"/>
  <c r="AX28" s="1"/>
  <c r="M30" i="7"/>
  <c r="AW20" i="10"/>
  <c r="AS25"/>
  <c r="AT25" s="1"/>
  <c r="AT20"/>
  <c r="G28" i="7"/>
  <c r="AT26" i="10"/>
  <c r="AS31"/>
  <c r="AT31" s="1"/>
  <c r="G30" i="7"/>
  <c r="AW26" i="10"/>
  <c r="N27" i="7"/>
  <c r="AV16" i="10"/>
  <c r="M35"/>
  <c r="N35" s="1"/>
  <c r="N10"/>
  <c r="N26"/>
  <c r="M31"/>
  <c r="N31" s="1"/>
  <c r="N8"/>
  <c r="M13"/>
  <c r="N13" s="1"/>
  <c r="M33"/>
  <c r="J33"/>
  <c r="I38"/>
  <c r="J38" s="1"/>
  <c r="N12"/>
  <c r="M37"/>
  <c r="N37" s="1"/>
  <c r="G11" i="11"/>
  <c r="J4" i="12"/>
  <c r="H11" i="11" s="1"/>
  <c r="J3" i="12"/>
  <c r="H10" i="11" s="1"/>
  <c r="G10"/>
  <c r="I27" i="4"/>
  <c r="N9" i="10"/>
  <c r="M34"/>
  <c r="N34" s="1"/>
  <c r="G16" i="12"/>
  <c r="G13"/>
  <c r="G65"/>
  <c r="G35"/>
  <c r="G32"/>
  <c r="G61"/>
  <c r="G55"/>
  <c r="G48"/>
  <c r="G3"/>
  <c r="G47"/>
  <c r="G24"/>
  <c r="G17"/>
  <c r="G42"/>
  <c r="G44"/>
  <c r="G27"/>
  <c r="G39"/>
  <c r="G29"/>
  <c r="G25"/>
  <c r="G6"/>
  <c r="G37"/>
  <c r="G43"/>
  <c r="G59"/>
  <c r="G9"/>
  <c r="G64"/>
  <c r="G46"/>
  <c r="G38"/>
  <c r="G71"/>
  <c r="G14"/>
  <c r="G31"/>
  <c r="G21"/>
  <c r="G22"/>
  <c r="G34"/>
  <c r="G36"/>
  <c r="G15"/>
  <c r="G7"/>
  <c r="G57"/>
  <c r="G20"/>
  <c r="G5"/>
  <c r="G58"/>
  <c r="G30"/>
  <c r="G66"/>
  <c r="G62"/>
  <c r="G23"/>
  <c r="G2"/>
  <c r="G10"/>
  <c r="G41"/>
  <c r="G69"/>
  <c r="G19"/>
  <c r="G28"/>
  <c r="G49"/>
  <c r="G56"/>
  <c r="G4"/>
  <c r="G54"/>
  <c r="G51"/>
  <c r="G67"/>
  <c r="G40"/>
  <c r="G68"/>
  <c r="G18"/>
  <c r="G52"/>
  <c r="G53"/>
  <c r="G70"/>
  <c r="G12"/>
  <c r="G45"/>
  <c r="G26"/>
  <c r="G50"/>
  <c r="G33"/>
  <c r="G11"/>
  <c r="G60"/>
  <c r="G8"/>
  <c r="G63"/>
  <c r="H5" a="1"/>
  <c r="H5" s="1"/>
  <c r="C12" i="11" s="1"/>
  <c r="H2" i="12" a="1"/>
  <c r="H2" s="1"/>
  <c r="C9" i="11" s="1"/>
  <c r="AV15" i="10"/>
  <c r="K27" i="7"/>
  <c r="AW17" i="10"/>
  <c r="AX17" s="1"/>
  <c r="AT17"/>
  <c r="P27" i="7"/>
  <c r="AT29" i="10"/>
  <c r="AW29"/>
  <c r="AX29" s="1"/>
  <c r="P30" i="7"/>
  <c r="AW22" i="10"/>
  <c r="AX22" s="1"/>
  <c r="M28" i="7"/>
  <c r="AT22" i="10"/>
  <c r="S27" i="7"/>
  <c r="AW18" i="10"/>
  <c r="AX18" s="1"/>
  <c r="AT18"/>
  <c r="AT11"/>
  <c r="AW11"/>
  <c r="AX11" s="1"/>
  <c r="P29" i="7"/>
  <c r="AS36" i="10"/>
  <c r="N29" i="7"/>
  <c r="AU35" i="10"/>
  <c r="AV35" s="1"/>
  <c r="AV10"/>
  <c r="AT14"/>
  <c r="G27" i="7"/>
  <c r="AW14" i="10"/>
  <c r="AS19"/>
  <c r="AT19" s="1"/>
  <c r="AS35"/>
  <c r="M29" i="7"/>
  <c r="AT10" i="10"/>
  <c r="AW10"/>
  <c r="AX10" s="1"/>
  <c r="AW21"/>
  <c r="AX21" s="1"/>
  <c r="J28" i="7"/>
  <c r="AT21" i="10"/>
  <c r="H27" i="7"/>
  <c r="AU19" i="10"/>
  <c r="AV19" s="1"/>
  <c r="AV14"/>
  <c r="AT8"/>
  <c r="AS13"/>
  <c r="AT13" s="1"/>
  <c r="G29" i="7"/>
  <c r="AW8" i="10"/>
  <c r="AS33"/>
  <c r="AV29"/>
  <c r="Q30" i="7"/>
  <c r="K29"/>
  <c r="AV9" i="10"/>
  <c r="AU34"/>
  <c r="AV34" s="1"/>
  <c r="T30" i="7"/>
  <c r="AV30" i="10"/>
  <c r="AV11"/>
  <c r="Q29" i="7"/>
  <c r="AU36" i="10"/>
  <c r="AV36" s="1"/>
  <c r="AT15"/>
  <c r="AW15"/>
  <c r="AX15" s="1"/>
  <c r="J27" i="7"/>
  <c r="AW27" i="10"/>
  <c r="AX27" s="1"/>
  <c r="AT27"/>
  <c r="J30" i="7"/>
  <c r="AV26" i="10"/>
  <c r="H30" i="7"/>
  <c r="AU31" i="10"/>
  <c r="AV31" s="1"/>
  <c r="AV28"/>
  <c r="N30" i="7"/>
  <c r="R27" i="4"/>
  <c r="N33" i="6"/>
  <c r="M38"/>
  <c r="N38" s="1"/>
  <c r="AV33"/>
  <c r="AW36"/>
  <c r="AX36" s="1"/>
  <c r="O30" i="4"/>
  <c r="Q31"/>
  <c r="L30"/>
  <c r="T2" i="12" a="1"/>
  <c r="T2" s="1"/>
  <c r="C20" i="11" s="1"/>
  <c r="T30" i="12" a="1"/>
  <c r="T30" s="1"/>
  <c r="T37" a="1"/>
  <c r="T37" s="1"/>
  <c r="T21" a="1"/>
  <c r="T21" s="1"/>
  <c r="T11" a="1"/>
  <c r="T11" s="1"/>
  <c r="O28" i="4"/>
  <c r="O29" i="7" l="1"/>
  <c r="K31" i="4"/>
  <c r="AW37" i="6"/>
  <c r="AX37" s="1"/>
  <c r="I29" i="4"/>
  <c r="I31" s="1"/>
  <c r="M31"/>
  <c r="AW35" i="6"/>
  <c r="AX35" s="1"/>
  <c r="AW25"/>
  <c r="AX25" s="1"/>
  <c r="L30" i="7"/>
  <c r="AX14" i="6"/>
  <c r="S31" i="4"/>
  <c r="H3" i="12" a="1"/>
  <c r="H3" s="1"/>
  <c r="C10" i="11" s="1"/>
  <c r="AW31" i="6"/>
  <c r="AX31" s="1"/>
  <c r="T31" i="4"/>
  <c r="I29" i="7"/>
  <c r="O28"/>
  <c r="I28"/>
  <c r="R29" i="4"/>
  <c r="R31" s="1"/>
  <c r="AU38" i="6"/>
  <c r="AV38" s="1"/>
  <c r="AS38"/>
  <c r="AT38" s="1"/>
  <c r="L28" i="7"/>
  <c r="AW34" i="6"/>
  <c r="AX34" s="1"/>
  <c r="AW13"/>
  <c r="AX13" s="1"/>
  <c r="U29" i="7"/>
  <c r="AW33" i="6"/>
  <c r="AX33" s="1"/>
  <c r="H8" i="12" a="1"/>
  <c r="H8" s="1"/>
  <c r="H6" a="1"/>
  <c r="H6" s="1"/>
  <c r="C13" i="11" s="1"/>
  <c r="H4" i="12" a="1"/>
  <c r="H4" s="1"/>
  <c r="C11" i="11" s="1"/>
  <c r="H63" i="12" a="1"/>
  <c r="H63" s="1"/>
  <c r="U28" i="7"/>
  <c r="U31" i="4"/>
  <c r="K31" i="7"/>
  <c r="H33" i="12" a="1"/>
  <c r="H33" s="1"/>
  <c r="H37" a="1"/>
  <c r="H37" s="1"/>
  <c r="H65" a="1"/>
  <c r="H65" s="1"/>
  <c r="H60" a="1"/>
  <c r="H60" s="1"/>
  <c r="H26" a="1"/>
  <c r="H26" s="1"/>
  <c r="H15" a="1"/>
  <c r="H15" s="1"/>
  <c r="H18" a="1"/>
  <c r="H18" s="1"/>
  <c r="H40" a="1"/>
  <c r="H40" s="1"/>
  <c r="H51" a="1"/>
  <c r="H51" s="1"/>
  <c r="H24" a="1"/>
  <c r="H24" s="1"/>
  <c r="H49" a="1"/>
  <c r="H49" s="1"/>
  <c r="H41" a="1"/>
  <c r="H41" s="1"/>
  <c r="H35" a="1"/>
  <c r="H35" s="1"/>
  <c r="H57" a="1"/>
  <c r="H57" s="1"/>
  <c r="H34" a="1"/>
  <c r="H34" s="1"/>
  <c r="H38" a="1"/>
  <c r="H38" s="1"/>
  <c r="H39" a="1"/>
  <c r="H39" s="1"/>
  <c r="H48" a="1"/>
  <c r="H48" s="1"/>
  <c r="H64" a="1"/>
  <c r="H64" s="1"/>
  <c r="H69" a="1"/>
  <c r="H69" s="1"/>
  <c r="H11" a="1"/>
  <c r="H11" s="1"/>
  <c r="H45" a="1"/>
  <c r="H45" s="1"/>
  <c r="H52" a="1"/>
  <c r="H52" s="1"/>
  <c r="H68" a="1"/>
  <c r="H68" s="1"/>
  <c r="H67" a="1"/>
  <c r="H67" s="1"/>
  <c r="H54" a="1"/>
  <c r="H54" s="1"/>
  <c r="H56" a="1"/>
  <c r="H56" s="1"/>
  <c r="H28" a="1"/>
  <c r="H28" s="1"/>
  <c r="H10" a="1"/>
  <c r="H10" s="1"/>
  <c r="H23" a="1"/>
  <c r="H23" s="1"/>
  <c r="H66" a="1"/>
  <c r="H66" s="1"/>
  <c r="H20" a="1"/>
  <c r="H20" s="1"/>
  <c r="H7" a="1"/>
  <c r="H7" s="1"/>
  <c r="H36" a="1"/>
  <c r="H36" s="1"/>
  <c r="H22" a="1"/>
  <c r="H22" s="1"/>
  <c r="H71" a="1"/>
  <c r="H71" s="1"/>
  <c r="H9" a="1"/>
  <c r="H9" s="1"/>
  <c r="H27" a="1"/>
  <c r="H27" s="1"/>
  <c r="L27" i="7"/>
  <c r="J31"/>
  <c r="AX8" i="10"/>
  <c r="AW13"/>
  <c r="AX13" s="1"/>
  <c r="G31" i="7"/>
  <c r="I27"/>
  <c r="P31"/>
  <c r="R27"/>
  <c r="AW31" i="10"/>
  <c r="AX31" s="1"/>
  <c r="AX26"/>
  <c r="O27" i="7"/>
  <c r="M31"/>
  <c r="AT34" i="10"/>
  <c r="AW34"/>
  <c r="AX34" s="1"/>
  <c r="AV33"/>
  <c r="AU38"/>
  <c r="AV38" s="1"/>
  <c r="H31" i="7"/>
  <c r="R29"/>
  <c r="H58" i="12" a="1"/>
  <c r="H58" s="1"/>
  <c r="H19" a="1"/>
  <c r="H19" s="1"/>
  <c r="H16" a="1"/>
  <c r="H16" s="1"/>
  <c r="H21" a="1"/>
  <c r="H21" s="1"/>
  <c r="H44" a="1"/>
  <c r="H44" s="1"/>
  <c r="H59" a="1"/>
  <c r="H59" s="1"/>
  <c r="H17" a="1"/>
  <c r="H17" s="1"/>
  <c r="H42" a="1"/>
  <c r="H42" s="1"/>
  <c r="H12" a="1"/>
  <c r="H12" s="1"/>
  <c r="H61" a="1"/>
  <c r="H61" s="1"/>
  <c r="H32" a="1"/>
  <c r="H32" s="1"/>
  <c r="O30" i="7"/>
  <c r="U30"/>
  <c r="O31" i="4"/>
  <c r="Q31" i="7"/>
  <c r="T31"/>
  <c r="AT33" i="10"/>
  <c r="AS38"/>
  <c r="AT38" s="1"/>
  <c r="AW33"/>
  <c r="AT35"/>
  <c r="AW35"/>
  <c r="AX35" s="1"/>
  <c r="AX14"/>
  <c r="AW19"/>
  <c r="AX19" s="1"/>
  <c r="AT36"/>
  <c r="AW36"/>
  <c r="AX36" s="1"/>
  <c r="U27" i="7"/>
  <c r="S31"/>
  <c r="N33" i="10"/>
  <c r="M38"/>
  <c r="N38" s="1"/>
  <c r="AX20"/>
  <c r="AW25"/>
  <c r="AX25" s="1"/>
  <c r="AW37"/>
  <c r="AX37" s="1"/>
  <c r="AT37"/>
  <c r="R30" i="7"/>
  <c r="H14" i="12" a="1"/>
  <c r="H14" s="1"/>
  <c r="H30" a="1"/>
  <c r="H30" s="1"/>
  <c r="H53" a="1"/>
  <c r="H53" s="1"/>
  <c r="H43" a="1"/>
  <c r="H43" s="1"/>
  <c r="H50" a="1"/>
  <c r="H50" s="1"/>
  <c r="H46" a="1"/>
  <c r="H46" s="1"/>
  <c r="H62" a="1"/>
  <c r="H62" s="1"/>
  <c r="H31" a="1"/>
  <c r="H31" s="1"/>
  <c r="H70" a="1"/>
  <c r="H70" s="1"/>
  <c r="H25" a="1"/>
  <c r="H25" s="1"/>
  <c r="H47" a="1"/>
  <c r="H47" s="1"/>
  <c r="H55" a="1"/>
  <c r="H55" s="1"/>
  <c r="H29" a="1"/>
  <c r="H29" s="1"/>
  <c r="H13" a="1"/>
  <c r="H13" s="1"/>
  <c r="N31" i="7"/>
  <c r="I30"/>
  <c r="L31" i="4"/>
  <c r="L29" i="7"/>
  <c r="R28"/>
  <c r="AW38" i="6" l="1"/>
  <c r="AX38" s="1"/>
  <c r="AX33" i="10"/>
  <c r="AW38"/>
  <c r="AX38" s="1"/>
  <c r="O31" i="7"/>
  <c r="L31"/>
  <c r="U31"/>
  <c r="R31"/>
  <c r="I31"/>
</calcChain>
</file>

<file path=xl/sharedStrings.xml><?xml version="1.0" encoding="utf-8"?>
<sst xmlns="http://schemas.openxmlformats.org/spreadsheetml/2006/main" count="935" uniqueCount="243">
  <si>
    <t>:JVwIIGSFI"GF VFWFZ[ D}&lt;IF\SG</t>
  </si>
  <si>
    <t>5|YD ;+</t>
  </si>
  <si>
    <t xml:space="preserve">lJnFYL"G]\ GFD
</t>
  </si>
  <si>
    <t xml:space="preserve">S|D
</t>
  </si>
  <si>
    <t>U]HZFTL</t>
  </si>
  <si>
    <t>Ul6T</t>
  </si>
  <si>
    <t>lCgNL</t>
  </si>
  <si>
    <t>;FDFlHS lJ7FG</t>
  </si>
  <si>
    <t xml:space="preserve">  VeIFl;S T[DH ;CVeIFl;S
  lJQFIMGF V[S\NZ S], U]6 </t>
  </si>
  <si>
    <t xml:space="preserve">     V[S\NZ S], U]6 8SFDF\</t>
  </si>
  <si>
    <t xml:space="preserve">         ;Z[ZFX U|[0</t>
  </si>
  <si>
    <t>JQF" v</t>
  </si>
  <si>
    <t xml:space="preserve">U[|0
</t>
  </si>
  <si>
    <t>lâlTI ;+</t>
  </si>
  <si>
    <t xml:space="preserve">U[|0
</t>
  </si>
  <si>
    <t xml:space="preserve">U[|0
</t>
  </si>
  <si>
    <t xml:space="preserve">      V[S\NZ S], U]6 8SFDF\</t>
  </si>
  <si>
    <t xml:space="preserve">            ;Z[ZFX U[|0</t>
  </si>
  <si>
    <t xml:space="preserve">HGZ,
ZlH:8Z
G\AZ
</t>
  </si>
  <si>
    <t xml:space="preserve">HgD
TFZLB
</t>
  </si>
  <si>
    <t xml:space="preserve">   ;DU| jIlSTlJSF; sJQFF"gT[f</t>
  </si>
  <si>
    <t xml:space="preserve">S|D
</t>
  </si>
  <si>
    <t>E</t>
  </si>
  <si>
    <t>A</t>
  </si>
  <si>
    <t>B</t>
  </si>
  <si>
    <t>C</t>
  </si>
  <si>
    <t>D</t>
  </si>
  <si>
    <t>5lZ6FDGL TFZLH</t>
  </si>
  <si>
    <t>HFlT</t>
  </si>
  <si>
    <t>D[/J[, V[S\NZ[ U|[0</t>
  </si>
  <si>
    <t>S]DFZ</t>
  </si>
  <si>
    <t>SgYF</t>
  </si>
  <si>
    <t>S],</t>
  </si>
  <si>
    <t>GM\W</t>
  </si>
  <si>
    <t>VG]\PHFlT</t>
  </si>
  <si>
    <t>A1FL5\R</t>
  </si>
  <si>
    <t>VgI</t>
  </si>
  <si>
    <t>VPHPHFlT</t>
  </si>
  <si>
    <t>JU"lX1FSGL ;CL</t>
  </si>
  <si>
    <t>VFRFI"GL ;CL</t>
  </si>
  <si>
    <t xml:space="preserve">CFHZ
lNJ;
</t>
  </si>
  <si>
    <t xml:space="preserve">    VeIFl;S T[DH ;CVeIFl;S
    lJQFIMGF V[S\NZ S], U]6 </t>
  </si>
  <si>
    <t>ZÒP;\bIF</t>
  </si>
  <si>
    <t xml:space="preserve">WMZ6ov </t>
  </si>
  <si>
    <t>WMZ6v</t>
  </si>
  <si>
    <t>;G[o</t>
  </si>
  <si>
    <t xml:space="preserve">  WMZ6o</t>
  </si>
  <si>
    <t xml:space="preserve">XF/FG]\GFDo      </t>
  </si>
  <si>
    <t>UFDo</t>
  </si>
  <si>
    <t>TF,]SMo</t>
  </si>
  <si>
    <t>JU"lX1FSG]\GFDo</t>
  </si>
  <si>
    <t xml:space="preserve">;LPVFZP;LP o </t>
  </si>
  <si>
    <t>SgIF</t>
  </si>
  <si>
    <t>http://vinodpateltalodgam.blogspot.in</t>
  </si>
  <si>
    <t>S|D</t>
  </si>
  <si>
    <t>;G[ov</t>
  </si>
  <si>
    <t>XF/FSLI ;J"U|FCL D}&lt;IF\SG</t>
  </si>
  <si>
    <t xml:space="preserve">lJnFYL"G]\GFDo </t>
  </si>
  <si>
    <t>5|UlT 5+S</t>
  </si>
  <si>
    <t>WMZ6o</t>
  </si>
  <si>
    <t xml:space="preserve">CFHZL 5+S G\AZo  </t>
  </si>
  <si>
    <t>S],
U]6</t>
  </si>
  <si>
    <t>D[/J[,
U]6</t>
  </si>
  <si>
    <t>D[/J[,
U[|0</t>
  </si>
  <si>
    <t xml:space="preserve">lJQFIGF ;\NE"DF\
lJX[QF GM\W </t>
  </si>
  <si>
    <t>( PROGRESS REPORT )</t>
  </si>
  <si>
    <t xml:space="preserve">lJQFI  </t>
  </si>
  <si>
    <t>JU"o</t>
  </si>
  <si>
    <t>XF/FG]\GFDo</t>
  </si>
  <si>
    <t>GFDo</t>
  </si>
  <si>
    <t>s V8S f   slJnFYL"G]\GFDf   sl5TFG]\GFDf</t>
  </si>
  <si>
    <t>;ZGFD]\o</t>
  </si>
  <si>
    <t xml:space="preserve">jIlSTtJ lJSF;      </t>
  </si>
  <si>
    <t>D[/J[, V[S\NZ[ U[|0</t>
  </si>
  <si>
    <t>:Y/o</t>
  </si>
  <si>
    <t>HPZPG\ o</t>
  </si>
  <si>
    <t>HgDTFZLBo</t>
  </si>
  <si>
    <t>TFZLBo</t>
  </si>
  <si>
    <t xml:space="preserve">     ઉપયોગ કરીને લખી શકાશે. </t>
  </si>
  <si>
    <t xml:space="preserve">પટેલ વિનોદકુમાર કેશુભાઈ </t>
  </si>
  <si>
    <t xml:space="preserve">તલોદગામ પ્રાથમિક શાળા </t>
  </si>
  <si>
    <t xml:space="preserve">તા:- તલોદ , જી:- સાબરકાંઠા </t>
  </si>
  <si>
    <t>CFHZ lNJ;o</t>
  </si>
  <si>
    <t xml:space="preserve">    WMZ6o</t>
  </si>
  <si>
    <t>OBC</t>
  </si>
  <si>
    <t>BOY</t>
  </si>
  <si>
    <t xml:space="preserve">A
1FL
</t>
  </si>
  <si>
    <t xml:space="preserve">VP
HF
</t>
  </si>
  <si>
    <t xml:space="preserve">V
gI
</t>
  </si>
  <si>
    <t xml:space="preserve">S]
,
</t>
  </si>
  <si>
    <t>WMZ6ov</t>
  </si>
  <si>
    <t xml:space="preserve">BOY
GIRL
</t>
  </si>
  <si>
    <r>
      <rPr>
        <sz val="12"/>
        <rFont val="A D Son AZIZ"/>
      </rPr>
      <t xml:space="preserve">
</t>
    </r>
    <r>
      <rPr>
        <sz val="12"/>
        <rFont val="Arial"/>
        <family val="2"/>
      </rPr>
      <t xml:space="preserve">OBC
SC
ST
OPEN
</t>
    </r>
  </si>
  <si>
    <t>8SF</t>
  </si>
  <si>
    <t xml:space="preserve">;FDFlHS lJ7FG </t>
  </si>
  <si>
    <t>;\:S'T</t>
  </si>
  <si>
    <t xml:space="preserve">;\
bIF </t>
  </si>
  <si>
    <t>GIRL</t>
  </si>
  <si>
    <t>SC</t>
  </si>
  <si>
    <t>OPEN</t>
  </si>
  <si>
    <t>ST</t>
  </si>
  <si>
    <t>TOTAL</t>
  </si>
  <si>
    <t xml:space="preserve"> lH&lt;,F lX1F6 ;lDlT4 </t>
  </si>
  <si>
    <t>lH&lt;,Mo</t>
  </si>
  <si>
    <t>JFlQF"S lJQFIJFZ4 HFlTJFZ D[/J[, V[S\NZ[ U|[0</t>
  </si>
  <si>
    <t>U[|
0</t>
  </si>
  <si>
    <t xml:space="preserve">HF
lT </t>
  </si>
  <si>
    <t xml:space="preserve">OBC
SC
ST
OPEN
</t>
  </si>
  <si>
    <t xml:space="preserve">VP
HP
HFP
</t>
  </si>
  <si>
    <t>;+F\T lJQFIJFZ4 HFlTJFZ D[/J[, V[S\NZ[ U|[0</t>
  </si>
  <si>
    <t xml:space="preserve">;\:S'T </t>
  </si>
  <si>
    <r>
      <rPr>
        <b/>
        <sz val="22"/>
        <color indexed="9"/>
        <rFont val="Arial"/>
        <family val="2"/>
      </rPr>
      <t>નોંધ:-</t>
    </r>
    <r>
      <rPr>
        <sz val="22"/>
        <color indexed="9"/>
        <rFont val="Arial"/>
        <family val="2"/>
      </rPr>
      <t xml:space="preserve"> આ પરિણામ પત્રકમાં કોઈ પણ ફ્રોન્ટનો  </t>
    </r>
  </si>
  <si>
    <r>
      <t xml:space="preserve">આ પરિણામ પત્રક </t>
    </r>
    <r>
      <rPr>
        <sz val="22"/>
        <color indexed="60"/>
        <rFont val="Arial"/>
        <family val="2"/>
      </rPr>
      <t xml:space="preserve">એડીસન અઝીઝ </t>
    </r>
    <r>
      <rPr>
        <sz val="22"/>
        <color indexed="12"/>
        <rFont val="Arial"/>
        <family val="2"/>
      </rPr>
      <t xml:space="preserve">અને </t>
    </r>
    <r>
      <rPr>
        <sz val="22"/>
        <color indexed="60"/>
        <rFont val="Arial"/>
        <family val="2"/>
      </rPr>
      <t xml:space="preserve">એડીસન પ્રિન્સ </t>
    </r>
    <r>
      <rPr>
        <sz val="22"/>
        <color indexed="12"/>
        <rFont val="Arial"/>
        <family val="2"/>
      </rPr>
      <t xml:space="preserve">        </t>
    </r>
  </si>
  <si>
    <r>
      <rPr>
        <sz val="22"/>
        <color indexed="60"/>
        <rFont val="Arial"/>
        <family val="2"/>
      </rPr>
      <t>ફ્રોન્ટ</t>
    </r>
    <r>
      <rPr>
        <sz val="22"/>
        <color indexed="12"/>
        <rFont val="Arial"/>
        <family val="2"/>
      </rPr>
      <t xml:space="preserve">નો ઉપયોગ કરીને બનાવેલ છે. તેથી આ ફ્રોન્ટ તમારા   </t>
    </r>
  </si>
  <si>
    <t xml:space="preserve">કમ્પ્યૂટરમાં હોવા જરૂરી છે. જો તમારી પાસે આ ફ્રોન્ટ ના   </t>
  </si>
  <si>
    <t xml:space="preserve">હોય તો નીચેના બ્લોગ પરથી ડાઉનલોડ કરી શકશો.   </t>
  </si>
  <si>
    <t xml:space="preserve">  વાર્ષિક પરિણામ પત્રકમાં ગુણ મૂકવાથી સત્રાંત પરિણામ પત્રક આપોઆપ બની જશે. ફ્રોન્ટ અને  </t>
  </si>
  <si>
    <t xml:space="preserve">તેની સાઇઝ બદલવવા માટે સત્રાંત અને વાર્ષિક પરિણામમાં વિદ્યાર્થીના નામનું કોલમ સિલેક્ટ     </t>
  </si>
  <si>
    <t xml:space="preserve">
</t>
  </si>
  <si>
    <r>
      <t xml:space="preserve">કરીને ફ્રોન્ટ અને તેની સાઇઝ બદલવી પછી એન્ટર આપવું.  </t>
    </r>
    <r>
      <rPr>
        <b/>
        <sz val="16"/>
        <color indexed="12"/>
        <rFont val="Arial"/>
        <family val="2"/>
      </rPr>
      <t xml:space="preserve"> PASSWORD</t>
    </r>
    <r>
      <rPr>
        <sz val="14"/>
        <rFont val="Arial"/>
        <family val="2"/>
      </rPr>
      <t xml:space="preserve"> - </t>
    </r>
    <r>
      <rPr>
        <b/>
        <sz val="16"/>
        <color indexed="10"/>
        <rFont val="Arial"/>
        <family val="2"/>
      </rPr>
      <t>VINOD</t>
    </r>
  </si>
  <si>
    <t>ÊD G\AZ</t>
  </si>
  <si>
    <t>lJnFYL"G]\ GFD</t>
  </si>
  <si>
    <t>HGZ, ZlH:8Z G\AZ</t>
  </si>
  <si>
    <t>HgD
TFZLB</t>
  </si>
  <si>
    <t>CFHZ lNJ;</t>
  </si>
  <si>
    <t>CFHZL
GF
8SF</t>
  </si>
  <si>
    <t>;ZGFD]\</t>
  </si>
  <si>
    <t>VFWFZ 0FI;
G\AZ</t>
  </si>
  <si>
    <t>lX1F6 ;lDlT o</t>
  </si>
  <si>
    <t>XF/FG]\ GFD o</t>
  </si>
  <si>
    <t>/</t>
  </si>
  <si>
    <t>UFD o</t>
  </si>
  <si>
    <t>TF,]SM o</t>
  </si>
  <si>
    <t>lH&lt;,M o</t>
  </si>
  <si>
    <t>WMZ6 o</t>
  </si>
  <si>
    <t>JU" o</t>
  </si>
  <si>
    <t>JU" lX1FSG]\ GFD o</t>
  </si>
  <si>
    <t>JQF"GF S], SFI" lNJ; o</t>
  </si>
  <si>
    <t>TFZLB</t>
  </si>
  <si>
    <t>DF;</t>
  </si>
  <si>
    <t>JQF"</t>
  </si>
  <si>
    <t>JQF" o</t>
  </si>
  <si>
    <t>;LPVFZP;LP</t>
  </si>
  <si>
    <t>5|YD 5F\R lJnFYL"VM</t>
  </si>
  <si>
    <t>D[/J[, 8SF</t>
  </si>
  <si>
    <t>U[|0</t>
  </si>
  <si>
    <t>;F{YL JWFZ[ U]6 D[/JGFZ lJnFYL" slJQFI D]HAf</t>
  </si>
  <si>
    <t>;F{YL ;FZ] 5lZ6FD</t>
  </si>
  <si>
    <t xml:space="preserve">lJQFI </t>
  </si>
  <si>
    <t>U]6</t>
  </si>
  <si>
    <t>;FPlJ7FG</t>
  </si>
  <si>
    <t>V\U[|HL</t>
  </si>
  <si>
    <t>lJP8[SGMP</t>
  </si>
  <si>
    <t>jIlSTtJ
lJSF;</t>
  </si>
  <si>
    <t>V[JZ[H U]6</t>
  </si>
  <si>
    <t>8M8,</t>
  </si>
  <si>
    <t xml:space="preserve">5lZ6FD TFZLBo </t>
  </si>
  <si>
    <r>
      <t>5+S v</t>
    </r>
    <r>
      <rPr>
        <sz val="26"/>
        <rFont val="Arial"/>
        <family val="2"/>
      </rPr>
      <t xml:space="preserve"> </t>
    </r>
    <r>
      <rPr>
        <sz val="22"/>
        <rFont val="Arial"/>
        <family val="2"/>
      </rPr>
      <t>F</t>
    </r>
  </si>
  <si>
    <t>VFWFZ 0FI; G\AZo</t>
  </si>
  <si>
    <t>;+F\T 5lZ6FDGL</t>
  </si>
  <si>
    <t xml:space="preserve">                 TFZLBo</t>
  </si>
  <si>
    <t xml:space="preserve">JFlQF"S 5lZ6FDGL </t>
  </si>
  <si>
    <t xml:space="preserve">                  TFZLBo</t>
  </si>
  <si>
    <t>VPG\P</t>
  </si>
  <si>
    <t>S], U]6</t>
  </si>
  <si>
    <t xml:space="preserve">Z[gS </t>
  </si>
  <si>
    <t>5;"G8F.G</t>
  </si>
  <si>
    <r>
      <t xml:space="preserve">8M8, DFS" V[JZ[H
</t>
    </r>
    <r>
      <rPr>
        <sz val="14"/>
        <rFont val="Arial"/>
        <family val="2"/>
      </rPr>
      <t xml:space="preserve">1800 </t>
    </r>
    <r>
      <rPr>
        <sz val="14"/>
        <rFont val="LMG-Arun"/>
      </rPr>
      <t>DF\YL</t>
    </r>
  </si>
  <si>
    <t>V\U|[HL</t>
  </si>
  <si>
    <t>jIPlJSF;</t>
  </si>
  <si>
    <t>V\U|[HLÒ</t>
  </si>
  <si>
    <t>V\U[|HLÒ</t>
  </si>
  <si>
    <t>;+F\T[ D}&lt;IF\SG</t>
  </si>
  <si>
    <r>
      <t xml:space="preserve">  S], U]6 </t>
    </r>
    <r>
      <rPr>
        <sz val="11"/>
        <rFont val="Arial"/>
        <family val="2"/>
      </rPr>
      <t>200</t>
    </r>
    <r>
      <rPr>
        <sz val="14"/>
        <rFont val="LMG-Arun"/>
      </rPr>
      <t xml:space="preserve"> DF\YL D[/J[, U]6</t>
    </r>
  </si>
  <si>
    <t xml:space="preserve">શાળા / વિદ્યાર્થીઓની માહિતી </t>
  </si>
  <si>
    <t xml:space="preserve">સત્રાંત ટાઇટલ પેઇઝ </t>
  </si>
  <si>
    <t xml:space="preserve">સત્રાંત પરિણામ પત્રક </t>
  </si>
  <si>
    <t xml:space="preserve">સત્રાંત વિષયવાર, જાતિવાર ગ્રેડ, ટકા  </t>
  </si>
  <si>
    <t xml:space="preserve">વાર્ષિક વિષયવાર, જાતિવાર ગ્રેડ, ટકા  </t>
  </si>
  <si>
    <t xml:space="preserve">વાર્ષિક ટાઇટલ પેઇઝ </t>
  </si>
  <si>
    <t xml:space="preserve">વાર્ષિક પરિણામ પત્રક </t>
  </si>
  <si>
    <t xml:space="preserve">વાર્ષિક પરિણામ વિષ્લેષણ  </t>
  </si>
  <si>
    <t xml:space="preserve">વિનોદકુમાર કે. પટેલ </t>
  </si>
  <si>
    <t>તા: તલોદ, જિ: સા.કાં.</t>
  </si>
  <si>
    <t>MO - 9426597892</t>
  </si>
  <si>
    <t>JFlQF"S 5lZ6FD lJ`,[QF6</t>
  </si>
  <si>
    <t xml:space="preserve">                                                                                           </t>
  </si>
  <si>
    <t xml:space="preserve">આ પરિણામ પત્રકના તમામ પેઇઝ એલ એમ જી અરૂણ </t>
  </si>
  <si>
    <t xml:space="preserve">   સત્રાંત અને વાર્ષિક ટાઇટલ પેઇઝમાં એડીસન પ્રિન્સ ફોન્ટ </t>
  </si>
  <si>
    <t xml:space="preserve">  ફોન્ટમાં બનાવેલ છે. માટે આ ફોન્ટ ડાઉનલોડ કરી લેવા.</t>
  </si>
  <si>
    <t xml:space="preserve">બીજા ફોન્ટ વાપરવા માટે જે તે કોલમ સિલેક્ટ કરી ફોન્ટ </t>
  </si>
  <si>
    <t>પસંદ કરવા. અને યોગ્ય સાઇઝ પસંદ કરી એન્ટર આપવું.</t>
  </si>
  <si>
    <r>
      <t xml:space="preserve"> </t>
    </r>
    <r>
      <rPr>
        <sz val="18"/>
        <color rgb="FFFF0000"/>
        <rFont val="Arial"/>
        <family val="2"/>
      </rPr>
      <t xml:space="preserve"> વાપરેલ છે.</t>
    </r>
    <r>
      <rPr>
        <sz val="18"/>
        <color rgb="FF0000FF"/>
        <rFont val="Arial"/>
        <family val="2"/>
      </rPr>
      <t xml:space="preserve"> આ ફોન્ટ બ્લોગ પરથી ડાઉનલોડ કરી લેવા. </t>
    </r>
  </si>
  <si>
    <r>
      <t xml:space="preserve"> આ પરિણામ પત્રકમાં લખાણ માટે </t>
    </r>
    <r>
      <rPr>
        <sz val="18"/>
        <color rgb="FF0000FF"/>
        <rFont val="Arial"/>
        <family val="2"/>
      </rPr>
      <t xml:space="preserve">કોઈપણ ફોન્ટ વાપરી </t>
    </r>
  </si>
  <si>
    <t xml:space="preserve">  શકાશે. તેમજ સાઇઝ બદલી શકાશે.</t>
  </si>
  <si>
    <t xml:space="preserve">  વાર્ષિક પરીક્ષાના અંતે પરિણામ વિષ્લેષણ મેળવી શકશો. </t>
  </si>
  <si>
    <t xml:space="preserve">      પરિણામ પત્રકના ઉપયોગ અંગે સૂચનો </t>
  </si>
  <si>
    <r>
      <rPr>
        <sz val="14"/>
        <rFont val="Arial"/>
        <family val="2"/>
      </rPr>
      <t>14</t>
    </r>
    <r>
      <rPr>
        <sz val="14"/>
        <rFont val="LMG-Arun"/>
      </rPr>
      <t xml:space="preserve"> S[ T[YL p5ZGL
p\DZGF AF/SM</t>
    </r>
  </si>
  <si>
    <t>BOY
/
GIRL</t>
  </si>
  <si>
    <r>
      <t xml:space="preserve">   S], U]6 </t>
    </r>
    <r>
      <rPr>
        <sz val="11"/>
        <rFont val="Arial"/>
        <family val="2"/>
      </rPr>
      <t>100</t>
    </r>
    <r>
      <rPr>
        <sz val="14"/>
        <rFont val="LMG-Arun"/>
      </rPr>
      <t xml:space="preserve"> DF\YL D[/J[, U]6</t>
    </r>
  </si>
  <si>
    <t xml:space="preserve">વાર્ષિક પરિણામ માર્કશીટ - ગ્રેડ </t>
  </si>
  <si>
    <t xml:space="preserve">વાર્ષિક પરિણામ માર્કશીટ - ગુણ, ગ્રેડ </t>
  </si>
  <si>
    <t>DATA
ENTRY</t>
  </si>
  <si>
    <t>HELP</t>
  </si>
  <si>
    <r>
      <t xml:space="preserve">S
T
D
</t>
    </r>
    <r>
      <rPr>
        <b/>
        <i/>
        <sz val="22"/>
        <color rgb="FF0000FF"/>
        <rFont val="Arial"/>
        <family val="2"/>
      </rPr>
      <t>6
7
8</t>
    </r>
  </si>
  <si>
    <t xml:space="preserve">lJ7FG </t>
  </si>
  <si>
    <t>lJ7FG Ò</t>
  </si>
  <si>
    <t xml:space="preserve">   ;DU| jIlSTlJSF; s5|YD ;+f</t>
  </si>
  <si>
    <t>http://vinodpateltalodgam.blogspot.com</t>
  </si>
  <si>
    <r>
      <rPr>
        <sz val="18"/>
        <color rgb="FF0000FF"/>
        <rFont val="Arial"/>
        <family val="2"/>
      </rPr>
      <t>સત્રાંત પરિણામ પત્રકમાં ગુણ એન્ટ્રી કરવી.</t>
    </r>
    <r>
      <rPr>
        <sz val="18"/>
        <color rgb="FFFF0000"/>
        <rFont val="Arial"/>
        <family val="2"/>
      </rPr>
      <t xml:space="preserve"> જેથી વાર્ષિક </t>
    </r>
  </si>
  <si>
    <t xml:space="preserve">  પરિણામમાં પ્રથમ સત્રાંતના ગુણ આવી જશે.</t>
  </si>
  <si>
    <t>lJnFYL"G]\ GFDo</t>
  </si>
  <si>
    <t xml:space="preserve">CFHZL 5+S G\AZo </t>
  </si>
  <si>
    <t xml:space="preserve">S], U]6 </t>
  </si>
  <si>
    <t>DF\YL D[/J[, U]6</t>
  </si>
  <si>
    <t>;+F\T[
D}&lt;IF\SG</t>
  </si>
  <si>
    <t>jIlSTtJ
 lJSF;</t>
  </si>
  <si>
    <t>lH&lt;,F lX1F6 ;lDlT</t>
  </si>
  <si>
    <t>U|[0</t>
  </si>
  <si>
    <t>8SFJFZL</t>
  </si>
  <si>
    <t>:JVwIIG
SFI"GFVFWFZ[ D}&lt;IF\SG</t>
  </si>
  <si>
    <t xml:space="preserve">;FDFHLS
lJ7FG </t>
  </si>
  <si>
    <t>HPZHLP G\AZo</t>
  </si>
  <si>
    <t>5|YD ;+F\T 5ZL1FF</t>
  </si>
  <si>
    <t>5|FYlDS XF/F4</t>
  </si>
  <si>
    <t xml:space="preserve">સત્રાંત પરિણામ માર્કશીટ - ગુણ, ગ્રેડ </t>
  </si>
  <si>
    <r>
      <t xml:space="preserve">  </t>
    </r>
    <r>
      <rPr>
        <sz val="18"/>
        <color rgb="FF0000FF"/>
        <rFont val="Arial"/>
        <family val="2"/>
      </rPr>
      <t xml:space="preserve">DETA ENTRY </t>
    </r>
    <r>
      <rPr>
        <sz val="18"/>
        <color rgb="FFFF0000"/>
        <rFont val="Arial"/>
        <family val="2"/>
      </rPr>
      <t xml:space="preserve">માં શાળા અને વિદ્યાર્થીઓની તમામ વિગત </t>
    </r>
  </si>
  <si>
    <t xml:space="preserve"> લખવી.</t>
  </si>
  <si>
    <t xml:space="preserve"> માર્કશીટમાં આધાર ડાયસ નંબર, સંપર્ક નંબર જેવી માહિતી </t>
  </si>
  <si>
    <t xml:space="preserve"> મળી શકશે.</t>
  </si>
  <si>
    <t>l+DFl;S S;M8L D}&lt;IF\SG</t>
  </si>
  <si>
    <t>5[G G\AZ o</t>
  </si>
  <si>
    <t>V5FZ VF.P0LP G\AZ o</t>
  </si>
  <si>
    <t>;\5S" G\AZ o</t>
  </si>
  <si>
    <t>5[G G\AZ</t>
  </si>
  <si>
    <t>V5FZ VF.P 0LP G\AZ</t>
  </si>
  <si>
    <t xml:space="preserve">8SFJFZL </t>
  </si>
  <si>
    <t>;\5S" G\AZ</t>
  </si>
  <si>
    <t>;FAZSF\9F</t>
  </si>
  <si>
    <t>T,MN</t>
  </si>
  <si>
    <t>T,MNUFD</t>
  </si>
  <si>
    <t>-</t>
  </si>
  <si>
    <t>વાર્ષિક પરિણામ - ગુણ, ગ્રેડ  NEW</t>
  </si>
</sst>
</file>

<file path=xl/styles.xml><?xml version="1.0" encoding="utf-8"?>
<styleSheet xmlns="http://schemas.openxmlformats.org/spreadsheetml/2006/main">
  <numFmts count="11">
    <numFmt numFmtId="164" formatCode="_(&quot;$&quot;* #,##0.00_);_(&quot;$&quot;* \(#,##0.00\);_(&quot;$&quot;* &quot;-&quot;??_);_(@_)"/>
    <numFmt numFmtId="165" formatCode="d/m/yy;@"/>
    <numFmt numFmtId="166" formatCode="dd/mm/yyyy;@"/>
    <numFmt numFmtId="167" formatCode="[$-809]dd\ mmmm\ yyyy;@"/>
    <numFmt numFmtId="168" formatCode="[$-409]h:mm:ss\ AM/PM;@"/>
    <numFmt numFmtId="169" formatCode="dd\-mm\-yyyy;@"/>
    <numFmt numFmtId="170" formatCode="d/mm/yyyy;@"/>
    <numFmt numFmtId="171" formatCode="[$-409]h:mm\ AM/PM;@"/>
    <numFmt numFmtId="172" formatCode="[$-409]d/mmm/yy;@"/>
    <numFmt numFmtId="173" formatCode="#"/>
    <numFmt numFmtId="174" formatCode="dd/mm/yy;@"/>
  </numFmts>
  <fonts count="168">
    <font>
      <sz val="10"/>
      <name val="Arial"/>
    </font>
    <font>
      <sz val="10"/>
      <name val="Arial"/>
    </font>
    <font>
      <sz val="12"/>
      <name val="A D Son AZIZ"/>
    </font>
    <font>
      <sz val="14"/>
      <name val="A D Son AZIZ"/>
    </font>
    <font>
      <sz val="8"/>
      <name val="Arial"/>
      <family val="2"/>
    </font>
    <font>
      <sz val="10"/>
      <name val="Arial"/>
      <family val="2"/>
    </font>
    <font>
      <b/>
      <sz val="14"/>
      <name val="A D Son AZIZ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12"/>
      <name val="Arial"/>
      <family val="2"/>
    </font>
    <font>
      <sz val="10"/>
      <name val="A D Son AZIZ"/>
    </font>
    <font>
      <sz val="12"/>
      <name val="Arial"/>
      <family val="2"/>
    </font>
    <font>
      <u/>
      <sz val="11"/>
      <color indexed="12"/>
      <name val="Calibri"/>
      <family val="2"/>
    </font>
    <font>
      <sz val="36"/>
      <name val="LMG-Arun"/>
    </font>
    <font>
      <b/>
      <sz val="11"/>
      <color indexed="8"/>
      <name val="A D Son AZIZ"/>
    </font>
    <font>
      <sz val="36"/>
      <name val="A D Son AZIZ"/>
    </font>
    <font>
      <b/>
      <sz val="26"/>
      <name val="A D Son AZIZ"/>
    </font>
    <font>
      <sz val="16"/>
      <name val="A D Son AZIZ"/>
    </font>
    <font>
      <sz val="11"/>
      <name val="Arial"/>
      <family val="2"/>
    </font>
    <font>
      <b/>
      <sz val="12"/>
      <name val="Arial"/>
      <family val="2"/>
    </font>
    <font>
      <sz val="16"/>
      <color indexed="8"/>
      <name val="A D Son AZIZ"/>
    </font>
    <font>
      <sz val="10"/>
      <color indexed="8"/>
      <name val="Arial"/>
      <family val="2"/>
    </font>
    <font>
      <b/>
      <sz val="55"/>
      <name val="A D Son PRINCE"/>
    </font>
    <font>
      <b/>
      <sz val="55"/>
      <name val="A D Son AZIZ"/>
    </font>
    <font>
      <sz val="18"/>
      <name val="Arial"/>
      <family val="2"/>
    </font>
    <font>
      <sz val="18"/>
      <name val="A D Son AZIZ"/>
    </font>
    <font>
      <sz val="14"/>
      <name val="Arial"/>
      <family val="2"/>
    </font>
    <font>
      <sz val="13"/>
      <name val="Arial"/>
      <family val="2"/>
    </font>
    <font>
      <sz val="26"/>
      <name val="Arial"/>
      <family val="2"/>
    </font>
    <font>
      <sz val="14"/>
      <color indexed="8"/>
      <name val="A D Son AZIZ"/>
    </font>
    <font>
      <sz val="14"/>
      <color indexed="8"/>
      <name val="Arial"/>
      <family val="2"/>
    </font>
    <font>
      <b/>
      <sz val="20"/>
      <color indexed="10"/>
      <name val="Shruti"/>
      <family val="2"/>
    </font>
    <font>
      <sz val="26"/>
      <color indexed="12"/>
      <name val="Arial"/>
      <family val="2"/>
    </font>
    <font>
      <b/>
      <sz val="11"/>
      <color indexed="12"/>
      <name val="Calibri"/>
      <family val="2"/>
    </font>
    <font>
      <sz val="16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A D Son AZIZ"/>
    </font>
    <font>
      <sz val="9"/>
      <name val="Arial"/>
      <family val="2"/>
    </font>
    <font>
      <sz val="9"/>
      <name val="Calibri"/>
      <family val="2"/>
    </font>
    <font>
      <sz val="9"/>
      <name val="A D Son AZIZ"/>
    </font>
    <font>
      <b/>
      <sz val="14"/>
      <name val="Arial"/>
      <family val="2"/>
    </font>
    <font>
      <sz val="22"/>
      <color indexed="12"/>
      <name val="Arial"/>
      <family val="2"/>
    </font>
    <font>
      <sz val="22"/>
      <color indexed="9"/>
      <name val="Arial"/>
      <family val="2"/>
    </font>
    <font>
      <b/>
      <sz val="22"/>
      <color indexed="9"/>
      <name val="Arial"/>
      <family val="2"/>
    </font>
    <font>
      <sz val="22"/>
      <color indexed="60"/>
      <name val="Arial"/>
      <family val="2"/>
    </font>
    <font>
      <b/>
      <sz val="16"/>
      <color indexed="12"/>
      <name val="Arial"/>
      <family val="2"/>
    </font>
    <font>
      <b/>
      <sz val="16"/>
      <color indexed="10"/>
      <name val="Arial"/>
      <family val="2"/>
    </font>
    <font>
      <sz val="12"/>
      <color rgb="FFFFFF00"/>
      <name val="Arial"/>
      <family val="2"/>
    </font>
    <font>
      <sz val="12"/>
      <color rgb="FFFF66CC"/>
      <name val="Arial"/>
      <family val="2"/>
    </font>
    <font>
      <b/>
      <sz val="10"/>
      <color theme="0"/>
      <name val="A D Son AZIZ"/>
    </font>
    <font>
      <sz val="20"/>
      <color theme="0"/>
      <name val="Calibri"/>
      <family val="2"/>
    </font>
    <font>
      <sz val="26"/>
      <color rgb="FFFF0000"/>
      <name val="Arial"/>
      <family val="2"/>
    </font>
    <font>
      <sz val="22"/>
      <color rgb="FFFF0000"/>
      <name val="Arial"/>
      <family val="2"/>
    </font>
    <font>
      <b/>
      <sz val="24"/>
      <color rgb="FF002060"/>
      <name val="Times New Roman"/>
      <family val="1"/>
    </font>
    <font>
      <b/>
      <sz val="11"/>
      <color rgb="FF3F3F3F"/>
      <name val="Calibri"/>
      <family val="2"/>
      <scheme val="minor"/>
    </font>
    <font>
      <b/>
      <sz val="9"/>
      <color rgb="FF002060"/>
      <name val="Times New Roman"/>
      <family val="1"/>
    </font>
    <font>
      <b/>
      <sz val="24"/>
      <color rgb="FFFF0000"/>
      <name val="Times New Roman"/>
      <family val="1"/>
    </font>
    <font>
      <sz val="26"/>
      <color rgb="FF0000FF"/>
      <name val="Arial"/>
      <family val="2"/>
    </font>
    <font>
      <sz val="22"/>
      <color theme="0"/>
      <name val="Arial"/>
      <family val="2"/>
    </font>
    <font>
      <sz val="22"/>
      <color rgb="FF0000FF"/>
      <name val="Arial"/>
      <family val="2"/>
    </font>
    <font>
      <b/>
      <sz val="14"/>
      <color rgb="FF002060"/>
      <name val="Arial"/>
      <family val="2"/>
    </font>
    <font>
      <b/>
      <sz val="26"/>
      <color rgb="FFFF0000"/>
      <name val="Arial"/>
      <family val="2"/>
    </font>
    <font>
      <b/>
      <sz val="16"/>
      <color rgb="FF002060"/>
      <name val="Arial"/>
      <family val="2"/>
    </font>
    <font>
      <sz val="20"/>
      <color theme="0"/>
      <name val="Arial"/>
      <family val="2"/>
    </font>
    <font>
      <sz val="20"/>
      <color rgb="FF000000"/>
      <name val="LMG-Arun"/>
    </font>
    <font>
      <sz val="12"/>
      <color rgb="FF000000"/>
      <name val="Arial"/>
      <family val="2"/>
    </font>
    <font>
      <sz val="20"/>
      <color rgb="FF7030A0"/>
      <name val="LMG-Arun"/>
    </font>
    <font>
      <sz val="20"/>
      <color rgb="FF000000"/>
      <name val="Arial"/>
      <family val="2"/>
    </font>
    <font>
      <sz val="20"/>
      <color theme="1"/>
      <name val="LMG-Arun"/>
    </font>
    <font>
      <sz val="12"/>
      <color theme="1"/>
      <name val="Arial"/>
      <family val="2"/>
    </font>
    <font>
      <sz val="20"/>
      <color rgb="FF7030A0"/>
      <name val="Arial"/>
      <family val="2"/>
    </font>
    <font>
      <sz val="12"/>
      <color rgb="FFFF0000"/>
      <name val="Arial"/>
      <family val="2"/>
    </font>
    <font>
      <sz val="16"/>
      <color rgb="FF000000"/>
      <name val="LMG-Arun"/>
    </font>
    <font>
      <sz val="16"/>
      <color rgb="FF000000"/>
      <name val="Arial"/>
      <family val="2"/>
    </font>
    <font>
      <sz val="14"/>
      <color indexed="8"/>
      <name val="LMG-Arun"/>
    </font>
    <font>
      <sz val="11"/>
      <color theme="1"/>
      <name val="Arial"/>
      <family val="2"/>
    </font>
    <font>
      <sz val="20"/>
      <color theme="1"/>
      <name val="Arial"/>
      <family val="2"/>
    </font>
    <font>
      <sz val="18"/>
      <color rgb="FF000000"/>
      <name val="Arial"/>
      <family val="2"/>
    </font>
    <font>
      <sz val="14"/>
      <color rgb="FF000000"/>
      <name val="LMG-Arun"/>
    </font>
    <font>
      <sz val="18"/>
      <color rgb="FF000000"/>
      <name val="LMG-Arun"/>
    </font>
    <font>
      <sz val="14"/>
      <name val="LMG-Arun"/>
    </font>
    <font>
      <sz val="18"/>
      <name val="LMG-Arun"/>
    </font>
    <font>
      <sz val="9"/>
      <color theme="1"/>
      <name val="LMG-Arun"/>
    </font>
    <font>
      <sz val="9"/>
      <color theme="1"/>
      <name val="Arial"/>
      <family val="2"/>
    </font>
    <font>
      <sz val="28"/>
      <name val="Arial"/>
      <family val="2"/>
    </font>
    <font>
      <b/>
      <sz val="26"/>
      <name val="LMG-Arun"/>
    </font>
    <font>
      <b/>
      <sz val="16"/>
      <name val="LMG-Arun"/>
    </font>
    <font>
      <sz val="12"/>
      <name val="LMG-Arun"/>
    </font>
    <font>
      <sz val="16"/>
      <name val="LMG-Arun"/>
    </font>
    <font>
      <b/>
      <sz val="16"/>
      <color indexed="8"/>
      <name val="LMG-Arun"/>
    </font>
    <font>
      <sz val="22"/>
      <name val="LMG-Arun"/>
    </font>
    <font>
      <sz val="16"/>
      <color indexed="8"/>
      <name val="LMG-Arun"/>
    </font>
    <font>
      <b/>
      <sz val="14"/>
      <name val="LMG-Arun"/>
    </font>
    <font>
      <sz val="10"/>
      <name val="LMG-Arun"/>
    </font>
    <font>
      <sz val="18"/>
      <color indexed="8"/>
      <name val="LMG-Arun"/>
    </font>
    <font>
      <sz val="24"/>
      <name val="LMG-Arun"/>
    </font>
    <font>
      <sz val="26"/>
      <name val="LMG-Arun"/>
    </font>
    <font>
      <sz val="22"/>
      <name val="Arial"/>
      <family val="2"/>
    </font>
    <font>
      <sz val="12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2"/>
      <name val="LMG-Laxmi"/>
    </font>
    <font>
      <sz val="10"/>
      <name val="LMG-Laxmi"/>
    </font>
    <font>
      <sz val="20"/>
      <name val="LMG-Arun"/>
    </font>
    <font>
      <sz val="20"/>
      <name val="Arial"/>
      <family val="2"/>
    </font>
    <font>
      <sz val="26"/>
      <color rgb="FFFFFF00"/>
      <name val="LMG-Arun"/>
    </font>
    <font>
      <sz val="14"/>
      <color rgb="FFFFFF00"/>
      <name val="LMG-Arun"/>
    </font>
    <font>
      <sz val="26"/>
      <color theme="1"/>
      <name val="LMG-Arun"/>
    </font>
    <font>
      <sz val="20"/>
      <color rgb="FF0000FF"/>
      <name val="Arial"/>
      <family val="2"/>
    </font>
    <font>
      <b/>
      <sz val="26"/>
      <color rgb="FFFF0000"/>
      <name val="Calibri"/>
      <family val="2"/>
    </font>
    <font>
      <sz val="18"/>
      <color rgb="FF0000FF"/>
      <name val="Arial"/>
      <family val="2"/>
    </font>
    <font>
      <sz val="24"/>
      <name val="Arial"/>
      <family val="2"/>
    </font>
    <font>
      <b/>
      <sz val="24"/>
      <color rgb="FFFF0000"/>
      <name val="Arial"/>
      <family val="2"/>
    </font>
    <font>
      <b/>
      <sz val="18"/>
      <color rgb="FF0000FF"/>
      <name val="Calibri"/>
      <family val="2"/>
    </font>
    <font>
      <b/>
      <sz val="18"/>
      <color rgb="FFC00000"/>
      <name val="Calibri"/>
      <family val="2"/>
    </font>
    <font>
      <sz val="18"/>
      <color rgb="FFC00000"/>
      <name val="Calibri"/>
      <family val="2"/>
    </font>
    <font>
      <sz val="18"/>
      <color rgb="FF0000FF"/>
      <name val="Calibri"/>
      <family val="2"/>
    </font>
    <font>
      <b/>
      <sz val="28"/>
      <color rgb="FF0000FF"/>
      <name val="Calibri"/>
      <family val="2"/>
    </font>
    <font>
      <sz val="18"/>
      <color rgb="FFFF0000"/>
      <name val="Arial"/>
      <family val="2"/>
    </font>
    <font>
      <b/>
      <sz val="22"/>
      <color rgb="FFFF00FF"/>
      <name val="Arial"/>
      <family val="2"/>
    </font>
    <font>
      <sz val="20"/>
      <color rgb="FFFF0000"/>
      <name val="Arial"/>
      <family val="2"/>
    </font>
    <font>
      <b/>
      <sz val="20"/>
      <color rgb="FFFF00FF"/>
      <name val="Arial"/>
      <family val="2"/>
    </font>
    <font>
      <sz val="12"/>
      <color indexed="8"/>
      <name val="Arial"/>
      <family val="2"/>
      <charset val="1"/>
    </font>
    <font>
      <sz val="14"/>
      <color theme="1"/>
      <name val="Arial"/>
      <family val="2"/>
    </font>
    <font>
      <b/>
      <sz val="26"/>
      <color theme="0"/>
      <name val="Calibri"/>
      <family val="2"/>
    </font>
    <font>
      <b/>
      <i/>
      <sz val="22"/>
      <color rgb="FFFF0000"/>
      <name val="Arial"/>
      <family val="2"/>
    </font>
    <font>
      <b/>
      <sz val="22"/>
      <color indexed="12"/>
      <name val="Arial"/>
      <family val="2"/>
    </font>
    <font>
      <b/>
      <sz val="22"/>
      <color rgb="FFFF0000"/>
      <name val="Arial"/>
      <family val="2"/>
    </font>
    <font>
      <b/>
      <i/>
      <sz val="22"/>
      <color rgb="FF0000FF"/>
      <name val="Arial"/>
      <family val="2"/>
    </font>
    <font>
      <b/>
      <sz val="24"/>
      <color indexed="12"/>
      <name val="Calibri"/>
      <family val="2"/>
    </font>
    <font>
      <b/>
      <sz val="24"/>
      <color rgb="FF0000FF"/>
      <name val="Arial"/>
      <family val="2"/>
    </font>
    <font>
      <sz val="12"/>
      <color theme="1"/>
      <name val="LMG-Arun"/>
    </font>
    <font>
      <sz val="10"/>
      <color theme="1"/>
      <name val="Arial"/>
      <family val="2"/>
    </font>
    <font>
      <sz val="11"/>
      <color theme="1"/>
      <name val="LMG-Arun"/>
    </font>
    <font>
      <sz val="28"/>
      <color rgb="FFFF0000"/>
      <name val="LMG-Arun"/>
    </font>
    <font>
      <sz val="20"/>
      <color theme="9" tint="-0.499984740745262"/>
      <name val="LMG-Arun"/>
    </font>
    <font>
      <sz val="16"/>
      <color rgb="FF0000FF"/>
      <name val="LMG-Arun"/>
    </font>
    <font>
      <sz val="10"/>
      <color rgb="FF0000FF"/>
      <name val="Arial"/>
      <family val="2"/>
    </font>
    <font>
      <sz val="14"/>
      <color rgb="FF0000FF"/>
      <name val="Arial"/>
      <family val="2"/>
    </font>
    <font>
      <sz val="16"/>
      <color rgb="FFFF0000"/>
      <name val="LMG-Arun"/>
    </font>
    <font>
      <sz val="10"/>
      <color rgb="FFFF0000"/>
      <name val="Arial"/>
      <family val="2"/>
    </font>
    <font>
      <sz val="16"/>
      <color rgb="FF0000FF"/>
      <name val="Arial"/>
      <family val="2"/>
    </font>
    <font>
      <sz val="16"/>
      <color theme="1"/>
      <name val="LMG-Arun"/>
    </font>
    <font>
      <b/>
      <sz val="14"/>
      <color rgb="FFFF0000"/>
      <name val="Arial"/>
      <family val="2"/>
    </font>
    <font>
      <sz val="28"/>
      <color rgb="FFFF3300"/>
      <name val="LMG-Arun"/>
    </font>
    <font>
      <b/>
      <sz val="14"/>
      <color rgb="FFC00000"/>
      <name val="Arial"/>
      <family val="2"/>
    </font>
    <font>
      <b/>
      <sz val="24"/>
      <color rgb="FF0000FF"/>
      <name val="LMG-Arun"/>
    </font>
    <font>
      <b/>
      <sz val="26"/>
      <color rgb="FF0000FF"/>
      <name val="LMG-Arun"/>
    </font>
    <font>
      <u/>
      <sz val="14"/>
      <color indexed="8"/>
      <name val="LMG-Arun"/>
    </font>
    <font>
      <sz val="11"/>
      <color indexed="12"/>
      <name val="Calibri"/>
      <family val="2"/>
    </font>
    <font>
      <b/>
      <sz val="28"/>
      <name val="Arial"/>
      <family val="2"/>
    </font>
    <font>
      <b/>
      <sz val="26"/>
      <color indexed="12"/>
      <name val="Calibri"/>
      <family val="2"/>
    </font>
    <font>
      <b/>
      <sz val="26"/>
      <color indexed="12"/>
      <name val="Arial"/>
      <family val="2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7030A0"/>
        <bgColor rgb="FF003300"/>
      </patternFill>
    </fill>
    <fill>
      <patternFill patternType="solid">
        <fgColor rgb="FF7030A0"/>
        <bgColor rgb="FF000000"/>
      </patternFill>
    </fill>
    <fill>
      <patternFill patternType="solid">
        <fgColor rgb="FFFFFF99"/>
        <bgColor rgb="FFFFFFCC"/>
      </patternFill>
    </fill>
    <fill>
      <patternFill patternType="solid">
        <fgColor rgb="FFCCCCFF"/>
        <bgColor rgb="FFFFFFCC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26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rgb="FF003300"/>
      </patternFill>
    </fill>
    <fill>
      <patternFill patternType="solid">
        <fgColor rgb="FFFFFFFF"/>
        <bgColor rgb="FF003300"/>
      </patternFill>
    </fill>
    <fill>
      <patternFill patternType="solid">
        <fgColor rgb="FFFF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4.9989318521683403E-2"/>
        <bgColor rgb="FFFFFFCC"/>
      </patternFill>
    </fill>
  </fills>
  <borders count="9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theme="5" tint="0.59996337778862885"/>
      </top>
      <bottom style="thin">
        <color theme="5" tint="0.59996337778862885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0000CC"/>
      </left>
      <right/>
      <top style="thick">
        <color rgb="FF0000CC"/>
      </top>
      <bottom style="thick">
        <color rgb="FF0000CC"/>
      </bottom>
      <diagonal/>
    </border>
    <border>
      <left/>
      <right/>
      <top style="thick">
        <color rgb="FF0000CC"/>
      </top>
      <bottom style="thick">
        <color rgb="FF0000CC"/>
      </bottom>
      <diagonal/>
    </border>
    <border>
      <left/>
      <right style="thick">
        <color rgb="FF0000CC"/>
      </right>
      <top style="thick">
        <color rgb="FF0000CC"/>
      </top>
      <bottom style="thick">
        <color rgb="FF0000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B050"/>
      </left>
      <right/>
      <top style="thick">
        <color rgb="FF00B050"/>
      </top>
      <bottom style="thick">
        <color rgb="FF00B050"/>
      </bottom>
      <diagonal/>
    </border>
    <border>
      <left/>
      <right/>
      <top style="thick">
        <color rgb="FF00B050"/>
      </top>
      <bottom style="thick">
        <color rgb="FF00B050"/>
      </bottom>
      <diagonal/>
    </border>
    <border>
      <left/>
      <right style="thick">
        <color rgb="FF00B050"/>
      </right>
      <top style="thick">
        <color rgb="FF00B050"/>
      </top>
      <bottom style="thick">
        <color rgb="FF00B050"/>
      </bottom>
      <diagonal/>
    </border>
    <border>
      <left style="thick">
        <color rgb="FFFF00FF"/>
      </left>
      <right/>
      <top style="thick">
        <color rgb="FFFF00FF"/>
      </top>
      <bottom style="thick">
        <color rgb="FFFF00FF"/>
      </bottom>
      <diagonal/>
    </border>
    <border>
      <left/>
      <right/>
      <top style="thick">
        <color rgb="FFFF00FF"/>
      </top>
      <bottom style="thick">
        <color rgb="FFFF00FF"/>
      </bottom>
      <diagonal/>
    </border>
    <border>
      <left/>
      <right style="thick">
        <color rgb="FFFF00FF"/>
      </right>
      <top style="thick">
        <color rgb="FFFF00FF"/>
      </top>
      <bottom style="thick">
        <color rgb="FFFF00FF"/>
      </bottom>
      <diagonal/>
    </border>
    <border>
      <left style="thick">
        <color rgb="FFFF00FF"/>
      </left>
      <right/>
      <top style="thick">
        <color rgb="FFFF00FF"/>
      </top>
      <bottom/>
      <diagonal/>
    </border>
    <border>
      <left/>
      <right/>
      <top style="thick">
        <color rgb="FFFF00FF"/>
      </top>
      <bottom/>
      <diagonal/>
    </border>
    <border>
      <left/>
      <right style="thick">
        <color rgb="FFFF00FF"/>
      </right>
      <top style="thick">
        <color rgb="FFFF00FF"/>
      </top>
      <bottom/>
      <diagonal/>
    </border>
    <border>
      <left style="thick">
        <color rgb="FFFF00FF"/>
      </left>
      <right/>
      <top/>
      <bottom/>
      <diagonal/>
    </border>
    <border>
      <left/>
      <right style="thick">
        <color rgb="FFFF00FF"/>
      </right>
      <top/>
      <bottom/>
      <diagonal/>
    </border>
    <border>
      <left style="thick">
        <color rgb="FFFF00FF"/>
      </left>
      <right/>
      <top/>
      <bottom style="thick">
        <color rgb="FFFF00FF"/>
      </bottom>
      <diagonal/>
    </border>
    <border>
      <left/>
      <right/>
      <top/>
      <bottom style="thick">
        <color rgb="FFFF00FF"/>
      </bottom>
      <diagonal/>
    </border>
    <border>
      <left/>
      <right style="thick">
        <color rgb="FFFF00FF"/>
      </right>
      <top/>
      <bottom style="thick">
        <color rgb="FFFF00FF"/>
      </bottom>
      <diagonal/>
    </border>
    <border>
      <left/>
      <right/>
      <top style="thick">
        <color rgb="FFFF00FF"/>
      </top>
      <bottom style="medium">
        <color indexed="64"/>
      </bottom>
      <diagonal/>
    </border>
  </borders>
  <cellStyleXfs count="45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1" applyNumberFormat="0" applyAlignment="0" applyProtection="0"/>
    <xf numFmtId="0" fontId="11" fillId="21" borderId="2" applyNumberFormat="0" applyAlignment="0" applyProtection="0"/>
    <xf numFmtId="164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27" fillId="0" borderId="0" applyNumberFormat="0" applyFill="0" applyBorder="0" applyAlignment="0" applyProtection="0">
      <alignment vertical="top"/>
      <protection locked="0"/>
    </xf>
    <xf numFmtId="0" fontId="17" fillId="7" borderId="1" applyNumberFormat="0" applyAlignment="0" applyProtection="0"/>
    <xf numFmtId="0" fontId="18" fillId="0" borderId="6" applyNumberFormat="0" applyFill="0" applyAlignment="0" applyProtection="0"/>
    <xf numFmtId="0" fontId="19" fillId="22" borderId="0" applyNumberFormat="0" applyBorder="0" applyAlignment="0" applyProtection="0"/>
    <xf numFmtId="0" fontId="5" fillId="0" borderId="0"/>
    <xf numFmtId="0" fontId="1" fillId="23" borderId="7" applyNumberFormat="0" applyFont="0" applyAlignment="0" applyProtection="0"/>
    <xf numFmtId="0" fontId="20" fillId="20" borderId="8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951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5" fillId="27" borderId="15" xfId="0" applyFont="1" applyFill="1" applyBorder="1" applyAlignment="1" applyProtection="1">
      <alignment horizontal="center"/>
      <protection hidden="1"/>
    </xf>
    <xf numFmtId="0" fontId="26" fillId="27" borderId="15" xfId="0" applyFont="1" applyFill="1" applyBorder="1" applyAlignment="1" applyProtection="1">
      <alignment horizontal="center"/>
      <protection hidden="1"/>
    </xf>
    <xf numFmtId="0" fontId="36" fillId="27" borderId="15" xfId="0" applyFont="1" applyFill="1" applyBorder="1" applyAlignment="1" applyProtection="1">
      <alignment horizontal="center"/>
      <protection hidden="1"/>
    </xf>
    <xf numFmtId="0" fontId="3" fillId="28" borderId="0" xfId="0" applyFont="1" applyFill="1" applyProtection="1">
      <protection hidden="1"/>
    </xf>
    <xf numFmtId="0" fontId="24" fillId="28" borderId="0" xfId="0" applyFont="1" applyFill="1" applyBorder="1" applyAlignment="1" applyProtection="1">
      <alignment horizontal="center"/>
      <protection hidden="1"/>
    </xf>
    <xf numFmtId="0" fontId="35" fillId="28" borderId="0" xfId="0" applyFont="1" applyFill="1" applyBorder="1" applyProtection="1">
      <protection hidden="1"/>
    </xf>
    <xf numFmtId="0" fontId="3" fillId="28" borderId="0" xfId="0" applyFont="1" applyFill="1" applyBorder="1" applyProtection="1">
      <protection hidden="1"/>
    </xf>
    <xf numFmtId="0" fontId="3" fillId="29" borderId="0" xfId="0" applyFont="1" applyFill="1" applyProtection="1">
      <protection hidden="1"/>
    </xf>
    <xf numFmtId="0" fontId="3" fillId="29" borderId="0" xfId="0" applyFont="1" applyFill="1" applyAlignment="1" applyProtection="1">
      <protection hidden="1"/>
    </xf>
    <xf numFmtId="0" fontId="3" fillId="26" borderId="0" xfId="0" applyFont="1" applyFill="1" applyProtection="1">
      <protection hidden="1"/>
    </xf>
    <xf numFmtId="0" fontId="0" fillId="26" borderId="0" xfId="0" applyFill="1" applyProtection="1">
      <protection hidden="1"/>
    </xf>
    <xf numFmtId="0" fontId="44" fillId="29" borderId="0" xfId="0" applyFont="1" applyFill="1" applyProtection="1">
      <protection hidden="1"/>
    </xf>
    <xf numFmtId="0" fontId="44" fillId="29" borderId="0" xfId="0" applyFont="1" applyFill="1" applyAlignment="1" applyProtection="1">
      <protection hidden="1"/>
    </xf>
    <xf numFmtId="0" fontId="44" fillId="29" borderId="0" xfId="0" applyFont="1" applyFill="1" applyBorder="1" applyAlignment="1" applyProtection="1">
      <protection hidden="1"/>
    </xf>
    <xf numFmtId="0" fontId="33" fillId="27" borderId="16" xfId="0" applyFont="1" applyFill="1" applyBorder="1" applyAlignment="1" applyProtection="1">
      <alignment horizontal="center"/>
      <protection hidden="1"/>
    </xf>
    <xf numFmtId="0" fontId="33" fillId="27" borderId="15" xfId="0" applyFont="1" applyFill="1" applyBorder="1" applyAlignment="1" applyProtection="1">
      <alignment horizontal="center"/>
      <protection hidden="1"/>
    </xf>
    <xf numFmtId="0" fontId="34" fillId="27" borderId="15" xfId="0" applyFont="1" applyFill="1" applyBorder="1" applyAlignment="1" applyProtection="1">
      <alignment horizontal="center"/>
      <protection hidden="1"/>
    </xf>
    <xf numFmtId="0" fontId="3" fillId="29" borderId="25" xfId="0" applyFont="1" applyFill="1" applyBorder="1" applyAlignment="1" applyProtection="1">
      <protection hidden="1"/>
    </xf>
    <xf numFmtId="0" fontId="44" fillId="29" borderId="25" xfId="0" applyFont="1" applyFill="1" applyBorder="1" applyAlignment="1" applyProtection="1">
      <protection hidden="1"/>
    </xf>
    <xf numFmtId="0" fontId="26" fillId="0" borderId="0" xfId="0" applyFont="1" applyAlignment="1" applyProtection="1">
      <alignment horizontal="center"/>
      <protection hidden="1"/>
    </xf>
    <xf numFmtId="0" fontId="50" fillId="29" borderId="0" xfId="0" applyFont="1" applyFill="1" applyAlignment="1" applyProtection="1">
      <alignment horizontal="center"/>
      <protection hidden="1"/>
    </xf>
    <xf numFmtId="0" fontId="5" fillId="30" borderId="16" xfId="0" applyFont="1" applyFill="1" applyBorder="1" applyAlignment="1" applyProtection="1">
      <alignment horizontal="center"/>
      <protection hidden="1"/>
    </xf>
    <xf numFmtId="0" fontId="6" fillId="31" borderId="15" xfId="0" applyFont="1" applyFill="1" applyBorder="1" applyAlignment="1" applyProtection="1">
      <alignment horizontal="center"/>
      <protection hidden="1"/>
    </xf>
    <xf numFmtId="0" fontId="0" fillId="31" borderId="16" xfId="0" applyFont="1" applyFill="1" applyBorder="1" applyAlignment="1" applyProtection="1">
      <alignment horizontal="center"/>
      <protection hidden="1"/>
    </xf>
    <xf numFmtId="0" fontId="0" fillId="30" borderId="15" xfId="0" applyFont="1" applyFill="1" applyBorder="1" applyAlignment="1" applyProtection="1">
      <alignment horizontal="center"/>
      <protection hidden="1"/>
    </xf>
    <xf numFmtId="0" fontId="0" fillId="30" borderId="15" xfId="0" applyFill="1" applyBorder="1" applyAlignment="1" applyProtection="1">
      <alignment horizontal="center"/>
      <protection hidden="1"/>
    </xf>
    <xf numFmtId="0" fontId="0" fillId="31" borderId="15" xfId="0" applyFont="1" applyFill="1" applyBorder="1" applyAlignment="1" applyProtection="1">
      <alignment horizontal="center"/>
      <protection hidden="1"/>
    </xf>
    <xf numFmtId="0" fontId="5" fillId="31" borderId="15" xfId="0" applyFont="1" applyFill="1" applyBorder="1" applyAlignment="1" applyProtection="1">
      <alignment horizontal="center"/>
      <protection hidden="1"/>
    </xf>
    <xf numFmtId="0" fontId="26" fillId="35" borderId="0" xfId="0" applyFont="1" applyFill="1" applyAlignment="1" applyProtection="1">
      <alignment horizontal="center"/>
      <protection hidden="1"/>
    </xf>
    <xf numFmtId="0" fontId="0" fillId="35" borderId="0" xfId="0" applyFill="1" applyProtection="1">
      <protection hidden="1"/>
    </xf>
    <xf numFmtId="0" fontId="39" fillId="36" borderId="25" xfId="0" applyFont="1" applyFill="1" applyBorder="1" applyAlignment="1" applyProtection="1">
      <protection hidden="1"/>
    </xf>
    <xf numFmtId="0" fontId="39" fillId="36" borderId="0" xfId="0" applyFont="1" applyFill="1" applyBorder="1" applyAlignment="1" applyProtection="1">
      <alignment horizontal="center"/>
      <protection hidden="1"/>
    </xf>
    <xf numFmtId="0" fontId="40" fillId="36" borderId="25" xfId="0" applyFont="1" applyFill="1" applyBorder="1" applyAlignment="1" applyProtection="1">
      <protection hidden="1"/>
    </xf>
    <xf numFmtId="0" fontId="40" fillId="37" borderId="25" xfId="0" applyFont="1" applyFill="1" applyBorder="1" applyAlignment="1" applyProtection="1">
      <protection hidden="1"/>
    </xf>
    <xf numFmtId="0" fontId="26" fillId="0" borderId="0" xfId="0" applyFont="1" applyAlignment="1" applyProtection="1">
      <alignment horizontal="left"/>
      <protection hidden="1"/>
    </xf>
    <xf numFmtId="0" fontId="51" fillId="38" borderId="15" xfId="0" applyFont="1" applyFill="1" applyBorder="1" applyAlignment="1" applyProtection="1">
      <alignment horizontal="center"/>
      <protection hidden="1"/>
    </xf>
    <xf numFmtId="165" fontId="51" fillId="38" borderId="29" xfId="0" applyNumberFormat="1" applyFont="1" applyFill="1" applyBorder="1" applyAlignment="1" applyProtection="1">
      <alignment horizontal="center"/>
      <protection hidden="1"/>
    </xf>
    <xf numFmtId="0" fontId="51" fillId="38" borderId="15" xfId="39" applyFont="1" applyFill="1" applyBorder="1" applyAlignment="1" applyProtection="1">
      <alignment horizontal="center"/>
      <protection hidden="1"/>
    </xf>
    <xf numFmtId="165" fontId="51" fillId="38" borderId="15" xfId="0" applyNumberFormat="1" applyFont="1" applyFill="1" applyBorder="1" applyAlignment="1" applyProtection="1">
      <alignment horizontal="center"/>
      <protection hidden="1"/>
    </xf>
    <xf numFmtId="0" fontId="26" fillId="38" borderId="15" xfId="0" applyFont="1" applyFill="1" applyBorder="1" applyAlignment="1" applyProtection="1">
      <alignment horizontal="center"/>
      <protection hidden="1"/>
    </xf>
    <xf numFmtId="0" fontId="0" fillId="36" borderId="0" xfId="0" applyFill="1" applyBorder="1" applyProtection="1">
      <protection hidden="1"/>
    </xf>
    <xf numFmtId="0" fontId="5" fillId="0" borderId="0" xfId="0" applyFont="1" applyProtection="1">
      <protection hidden="1"/>
    </xf>
    <xf numFmtId="0" fontId="45" fillId="40" borderId="0" xfId="0" applyFont="1" applyFill="1" applyAlignment="1" applyProtection="1">
      <alignment horizontal="left"/>
      <protection hidden="1"/>
    </xf>
    <xf numFmtId="0" fontId="51" fillId="39" borderId="15" xfId="0" applyFont="1" applyFill="1" applyBorder="1" applyAlignment="1" applyProtection="1">
      <alignment horizontal="center"/>
      <protection hidden="1"/>
    </xf>
    <xf numFmtId="0" fontId="41" fillId="41" borderId="0" xfId="0" applyFont="1" applyFill="1" applyProtection="1">
      <protection hidden="1"/>
    </xf>
    <xf numFmtId="0" fontId="39" fillId="27" borderId="0" xfId="0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25" fillId="0" borderId="24" xfId="0" applyFont="1" applyFill="1" applyBorder="1" applyProtection="1">
      <protection hidden="1"/>
    </xf>
    <xf numFmtId="0" fontId="25" fillId="0" borderId="0" xfId="0" applyFont="1" applyBorder="1" applyProtection="1">
      <protection hidden="1"/>
    </xf>
    <xf numFmtId="0" fontId="25" fillId="0" borderId="0" xfId="0" applyFont="1" applyProtection="1">
      <protection hidden="1"/>
    </xf>
    <xf numFmtId="0" fontId="25" fillId="24" borderId="10" xfId="0" applyFont="1" applyFill="1" applyBorder="1" applyProtection="1">
      <protection hidden="1"/>
    </xf>
    <xf numFmtId="0" fontId="25" fillId="24" borderId="11" xfId="0" applyFont="1" applyFill="1" applyBorder="1" applyProtection="1">
      <protection hidden="1"/>
    </xf>
    <xf numFmtId="0" fontId="30" fillId="25" borderId="0" xfId="0" applyFont="1" applyFill="1" applyBorder="1" applyAlignment="1" applyProtection="1">
      <alignment vertical="center"/>
      <protection hidden="1"/>
    </xf>
    <xf numFmtId="0" fontId="30" fillId="25" borderId="11" xfId="0" applyFont="1" applyFill="1" applyBorder="1" applyAlignment="1" applyProtection="1">
      <alignment vertical="center"/>
      <protection hidden="1"/>
    </xf>
    <xf numFmtId="0" fontId="30" fillId="25" borderId="24" xfId="0" applyFont="1" applyFill="1" applyBorder="1" applyAlignment="1" applyProtection="1">
      <alignment vertical="center"/>
      <protection hidden="1"/>
    </xf>
    <xf numFmtId="0" fontId="30" fillId="25" borderId="14" xfId="0" applyFont="1" applyFill="1" applyBorder="1" applyAlignment="1" applyProtection="1">
      <alignment vertical="center"/>
      <protection hidden="1"/>
    </xf>
    <xf numFmtId="0" fontId="25" fillId="0" borderId="0" xfId="0" applyFont="1" applyAlignment="1" applyProtection="1">
      <alignment horizontal="left"/>
      <protection hidden="1"/>
    </xf>
    <xf numFmtId="0" fontId="26" fillId="33" borderId="15" xfId="0" applyFont="1" applyFill="1" applyBorder="1" applyAlignment="1" applyProtection="1">
      <alignment horizontal="center" vertical="center"/>
      <protection hidden="1"/>
    </xf>
    <xf numFmtId="0" fontId="26" fillId="33" borderId="33" xfId="0" applyFont="1" applyFill="1" applyBorder="1" applyAlignment="1" applyProtection="1">
      <alignment horizontal="center" vertical="center"/>
      <protection hidden="1"/>
    </xf>
    <xf numFmtId="0" fontId="25" fillId="24" borderId="13" xfId="0" applyFont="1" applyFill="1" applyBorder="1" applyProtection="1">
      <protection hidden="1"/>
    </xf>
    <xf numFmtId="0" fontId="25" fillId="24" borderId="14" xfId="0" applyFont="1" applyFill="1" applyBorder="1" applyProtection="1">
      <protection hidden="1"/>
    </xf>
    <xf numFmtId="0" fontId="25" fillId="0" borderId="0" xfId="0" applyFont="1" applyFill="1" applyProtection="1">
      <protection hidden="1"/>
    </xf>
    <xf numFmtId="0" fontId="5" fillId="30" borderId="36" xfId="0" applyFont="1" applyFill="1" applyBorder="1" applyAlignment="1" applyProtection="1">
      <alignment horizontal="center"/>
      <protection hidden="1"/>
    </xf>
    <xf numFmtId="0" fontId="49" fillId="27" borderId="0" xfId="0" applyFont="1" applyFill="1" applyBorder="1" applyAlignment="1" applyProtection="1">
      <alignment horizontal="center" vertical="top"/>
      <protection hidden="1"/>
    </xf>
    <xf numFmtId="0" fontId="49" fillId="27" borderId="25" xfId="0" applyFont="1" applyFill="1" applyBorder="1" applyAlignment="1" applyProtection="1">
      <alignment horizontal="left" vertical="top"/>
      <protection hidden="1"/>
    </xf>
    <xf numFmtId="0" fontId="26" fillId="27" borderId="37" xfId="0" applyFont="1" applyFill="1" applyBorder="1" applyAlignment="1" applyProtection="1">
      <alignment wrapText="1"/>
      <protection hidden="1"/>
    </xf>
    <xf numFmtId="0" fontId="26" fillId="27" borderId="38" xfId="0" applyFont="1" applyFill="1" applyBorder="1" applyAlignment="1" applyProtection="1">
      <alignment horizontal="center" wrapText="1"/>
      <protection hidden="1"/>
    </xf>
    <xf numFmtId="0" fontId="63" fillId="35" borderId="0" xfId="0" applyFont="1" applyFill="1" applyAlignment="1" applyProtection="1">
      <alignment horizontal="center"/>
      <protection hidden="1"/>
    </xf>
    <xf numFmtId="0" fontId="63" fillId="27" borderId="26" xfId="0" applyFont="1" applyFill="1" applyBorder="1" applyAlignment="1" applyProtection="1">
      <alignment horizontal="center" wrapText="1"/>
      <protection hidden="1"/>
    </xf>
    <xf numFmtId="0" fontId="63" fillId="27" borderId="38" xfId="0" applyFont="1" applyFill="1" applyBorder="1" applyAlignment="1" applyProtection="1">
      <alignment horizontal="center" wrapText="1"/>
      <protection hidden="1"/>
    </xf>
    <xf numFmtId="0" fontId="64" fillId="29" borderId="0" xfId="0" applyFont="1" applyFill="1" applyAlignment="1" applyProtection="1">
      <alignment horizontal="center"/>
      <protection hidden="1"/>
    </xf>
    <xf numFmtId="0" fontId="53" fillId="31" borderId="15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5" fillId="0" borderId="0" xfId="0" applyFont="1" applyAlignment="1" applyProtection="1">
      <alignment horizontal="center"/>
      <protection hidden="1"/>
    </xf>
    <xf numFmtId="0" fontId="53" fillId="36" borderId="15" xfId="0" applyFont="1" applyFill="1" applyBorder="1" applyAlignment="1" applyProtection="1">
      <alignment horizontal="center"/>
      <protection hidden="1"/>
    </xf>
    <xf numFmtId="0" fontId="55" fillId="41" borderId="15" xfId="0" applyFont="1" applyFill="1" applyBorder="1" applyAlignment="1" applyProtection="1">
      <alignment horizontal="center"/>
      <protection hidden="1"/>
    </xf>
    <xf numFmtId="0" fontId="53" fillId="41" borderId="15" xfId="0" applyFont="1" applyFill="1" applyBorder="1" applyAlignment="1" applyProtection="1">
      <alignment horizontal="center"/>
      <protection hidden="1"/>
    </xf>
    <xf numFmtId="0" fontId="25" fillId="24" borderId="39" xfId="0" applyFont="1" applyFill="1" applyBorder="1" applyProtection="1">
      <protection hidden="1"/>
    </xf>
    <xf numFmtId="0" fontId="25" fillId="24" borderId="40" xfId="0" applyFont="1" applyFill="1" applyBorder="1" applyProtection="1">
      <protection hidden="1"/>
    </xf>
    <xf numFmtId="0" fontId="0" fillId="26" borderId="0" xfId="0" applyFill="1" applyAlignment="1" applyProtection="1">
      <alignment horizontal="center"/>
      <protection hidden="1"/>
    </xf>
    <xf numFmtId="0" fontId="44" fillId="29" borderId="0" xfId="0" applyFont="1" applyFill="1" applyAlignment="1" applyProtection="1">
      <alignment horizontal="center"/>
      <protection hidden="1"/>
    </xf>
    <xf numFmtId="0" fontId="43" fillId="28" borderId="0" xfId="0" applyFont="1" applyFill="1" applyProtection="1">
      <protection hidden="1"/>
    </xf>
    <xf numFmtId="0" fontId="67" fillId="43" borderId="0" xfId="0" applyFont="1" applyFill="1" applyBorder="1" applyProtection="1">
      <protection hidden="1"/>
    </xf>
    <xf numFmtId="0" fontId="67" fillId="44" borderId="0" xfId="0" applyFont="1" applyFill="1" applyProtection="1">
      <protection hidden="1"/>
    </xf>
    <xf numFmtId="0" fontId="67" fillId="45" borderId="0" xfId="0" applyFont="1" applyFill="1" applyProtection="1">
      <protection hidden="1"/>
    </xf>
    <xf numFmtId="0" fontId="67" fillId="29" borderId="0" xfId="0" applyFont="1" applyFill="1" applyProtection="1">
      <protection hidden="1"/>
    </xf>
    <xf numFmtId="0" fontId="46" fillId="28" borderId="0" xfId="0" applyFont="1" applyFill="1" applyAlignment="1" applyProtection="1">
      <alignment horizontal="center" readingOrder="2"/>
      <protection hidden="1"/>
    </xf>
    <xf numFmtId="0" fontId="67" fillId="46" borderId="0" xfId="0" applyFont="1" applyFill="1" applyProtection="1">
      <protection hidden="1"/>
    </xf>
    <xf numFmtId="0" fontId="68" fillId="47" borderId="0" xfId="0" applyFont="1" applyFill="1" applyProtection="1">
      <protection hidden="1"/>
    </xf>
    <xf numFmtId="0" fontId="67" fillId="47" borderId="0" xfId="0" applyFont="1" applyFill="1" applyProtection="1">
      <protection hidden="1"/>
    </xf>
    <xf numFmtId="0" fontId="67" fillId="29" borderId="0" xfId="0" applyFont="1" applyFill="1" applyAlignment="1" applyProtection="1">
      <alignment horizontal="center"/>
      <protection hidden="1"/>
    </xf>
    <xf numFmtId="167" fontId="69" fillId="48" borderId="63" xfId="0" applyNumberFormat="1" applyFont="1" applyFill="1" applyBorder="1" applyAlignment="1" applyProtection="1">
      <alignment vertical="center"/>
      <protection hidden="1"/>
    </xf>
    <xf numFmtId="0" fontId="56" fillId="40" borderId="0" xfId="0" applyFont="1" applyFill="1" applyAlignment="1" applyProtection="1">
      <alignment horizontal="center"/>
      <protection hidden="1"/>
    </xf>
    <xf numFmtId="0" fontId="56" fillId="40" borderId="0" xfId="0" applyFont="1" applyFill="1" applyAlignment="1" applyProtection="1">
      <alignment horizontal="left"/>
      <protection hidden="1"/>
    </xf>
    <xf numFmtId="0" fontId="0" fillId="35" borderId="0" xfId="0" applyFill="1" applyBorder="1" applyProtection="1">
      <protection hidden="1"/>
    </xf>
    <xf numFmtId="0" fontId="41" fillId="27" borderId="15" xfId="0" applyFont="1" applyFill="1" applyBorder="1" applyAlignment="1" applyProtection="1">
      <alignment horizontal="center" vertical="center"/>
      <protection hidden="1"/>
    </xf>
    <xf numFmtId="0" fontId="41" fillId="27" borderId="38" xfId="0" applyFont="1" applyFill="1" applyBorder="1" applyAlignment="1" applyProtection="1">
      <alignment horizontal="center" vertical="center"/>
      <protection hidden="1"/>
    </xf>
    <xf numFmtId="0" fontId="42" fillId="27" borderId="15" xfId="0" applyFont="1" applyFill="1" applyBorder="1" applyAlignment="1" applyProtection="1">
      <alignment horizontal="center" vertical="center"/>
      <protection hidden="1"/>
    </xf>
    <xf numFmtId="0" fontId="31" fillId="49" borderId="0" xfId="0" applyFont="1" applyFill="1" applyBorder="1" applyAlignment="1" applyProtection="1">
      <protection hidden="1"/>
    </xf>
    <xf numFmtId="0" fontId="0" fillId="40" borderId="0" xfId="0" applyFill="1" applyProtection="1">
      <protection hidden="1"/>
    </xf>
    <xf numFmtId="0" fontId="32" fillId="0" borderId="0" xfId="0" applyFont="1" applyFill="1" applyBorder="1" applyAlignment="1" applyProtection="1">
      <alignment vertical="center"/>
      <protection hidden="1"/>
    </xf>
    <xf numFmtId="0" fontId="54" fillId="36" borderId="15" xfId="0" applyFont="1" applyFill="1" applyBorder="1" applyAlignment="1" applyProtection="1">
      <alignment horizontal="center"/>
      <protection hidden="1"/>
    </xf>
    <xf numFmtId="0" fontId="70" fillId="0" borderId="0" xfId="41" applyFont="1" applyFill="1" applyBorder="1" applyAlignment="1" applyProtection="1">
      <alignment horizontal="center" vertical="center"/>
      <protection hidden="1"/>
    </xf>
    <xf numFmtId="0" fontId="5" fillId="36" borderId="0" xfId="0" applyFont="1" applyFill="1" applyBorder="1" applyAlignment="1" applyProtection="1">
      <alignment vertical="center"/>
      <protection hidden="1"/>
    </xf>
    <xf numFmtId="0" fontId="26" fillId="27" borderId="29" xfId="0" applyFont="1" applyFill="1" applyBorder="1" applyAlignment="1" applyProtection="1">
      <alignment horizontal="center"/>
      <protection hidden="1"/>
    </xf>
    <xf numFmtId="0" fontId="26" fillId="27" borderId="16" xfId="0" applyFont="1" applyFill="1" applyBorder="1" applyAlignment="1" applyProtection="1">
      <alignment horizontal="center"/>
      <protection hidden="1"/>
    </xf>
    <xf numFmtId="0" fontId="47" fillId="35" borderId="0" xfId="0" applyFont="1" applyFill="1" applyBorder="1" applyAlignment="1" applyProtection="1">
      <alignment horizontal="center"/>
      <protection hidden="1"/>
    </xf>
    <xf numFmtId="0" fontId="26" fillId="27" borderId="0" xfId="0" applyFont="1" applyFill="1" applyBorder="1" applyAlignment="1" applyProtection="1">
      <alignment horizontal="center"/>
      <protection hidden="1"/>
    </xf>
    <xf numFmtId="0" fontId="26" fillId="27" borderId="41" xfId="0" applyFont="1" applyFill="1" applyBorder="1" applyAlignment="1" applyProtection="1">
      <alignment horizontal="center"/>
      <protection hidden="1"/>
    </xf>
    <xf numFmtId="0" fontId="26" fillId="27" borderId="42" xfId="0" applyFont="1" applyFill="1" applyBorder="1" applyAlignment="1" applyProtection="1">
      <alignment horizontal="center"/>
      <protection hidden="1"/>
    </xf>
    <xf numFmtId="0" fontId="44" fillId="29" borderId="0" xfId="0" applyFont="1" applyFill="1" applyBorder="1" applyProtection="1">
      <protection hidden="1"/>
    </xf>
    <xf numFmtId="0" fontId="0" fillId="38" borderId="0" xfId="0" applyFill="1" applyBorder="1" applyProtection="1">
      <protection hidden="1"/>
    </xf>
    <xf numFmtId="0" fontId="26" fillId="38" borderId="0" xfId="0" applyFont="1" applyFill="1" applyBorder="1" applyAlignment="1" applyProtection="1">
      <alignment horizontal="center"/>
      <protection hidden="1"/>
    </xf>
    <xf numFmtId="0" fontId="26" fillId="36" borderId="0" xfId="0" applyFont="1" applyFill="1" applyBorder="1" applyAlignment="1" applyProtection="1">
      <alignment horizontal="center"/>
      <protection hidden="1"/>
    </xf>
    <xf numFmtId="0" fontId="51" fillId="36" borderId="0" xfId="0" applyFont="1" applyFill="1" applyBorder="1" applyAlignment="1" applyProtection="1">
      <alignment horizontal="center"/>
      <protection hidden="1"/>
    </xf>
    <xf numFmtId="2" fontId="26" fillId="36" borderId="0" xfId="0" applyNumberFormat="1" applyFont="1" applyFill="1" applyBorder="1" applyAlignment="1" applyProtection="1">
      <alignment horizontal="center"/>
      <protection hidden="1"/>
    </xf>
    <xf numFmtId="0" fontId="0" fillId="36" borderId="0" xfId="0" applyFill="1" applyProtection="1">
      <protection hidden="1"/>
    </xf>
    <xf numFmtId="0" fontId="3" fillId="35" borderId="0" xfId="0" applyFont="1" applyFill="1" applyBorder="1" applyAlignment="1" applyProtection="1">
      <alignment horizontal="center"/>
      <protection hidden="1"/>
    </xf>
    <xf numFmtId="0" fontId="47" fillId="26" borderId="0" xfId="0" applyFont="1" applyFill="1" applyBorder="1" applyAlignment="1" applyProtection="1">
      <alignment horizontal="right"/>
      <protection hidden="1"/>
    </xf>
    <xf numFmtId="0" fontId="56" fillId="40" borderId="0" xfId="0" applyFont="1" applyFill="1" applyBorder="1" applyAlignment="1" applyProtection="1">
      <alignment horizontal="left"/>
      <protection hidden="1"/>
    </xf>
    <xf numFmtId="0" fontId="79" fillId="51" borderId="0" xfId="0" applyFont="1" applyFill="1" applyBorder="1" applyAlignment="1" applyProtection="1">
      <alignment horizontal="center" vertical="center"/>
      <protection hidden="1"/>
    </xf>
    <xf numFmtId="0" fontId="80" fillId="51" borderId="0" xfId="0" applyFont="1" applyFill="1" applyBorder="1" applyAlignment="1" applyProtection="1">
      <alignment horizontal="center"/>
      <protection hidden="1"/>
    </xf>
    <xf numFmtId="0" fontId="81" fillId="51" borderId="0" xfId="0" applyFont="1" applyFill="1" applyBorder="1" applyAlignment="1" applyProtection="1">
      <alignment horizontal="center"/>
      <protection hidden="1"/>
    </xf>
    <xf numFmtId="0" fontId="82" fillId="51" borderId="0" xfId="0" applyFont="1" applyFill="1" applyBorder="1" applyAlignment="1" applyProtection="1">
      <alignment horizontal="center"/>
      <protection hidden="1"/>
    </xf>
    <xf numFmtId="0" fontId="83" fillId="51" borderId="0" xfId="0" applyFont="1" applyFill="1" applyBorder="1" applyAlignment="1" applyProtection="1">
      <alignment horizontal="center"/>
      <protection hidden="1"/>
    </xf>
    <xf numFmtId="0" fontId="84" fillId="0" borderId="0" xfId="0" applyFont="1" applyProtection="1">
      <protection hidden="1"/>
    </xf>
    <xf numFmtId="0" fontId="84" fillId="0" borderId="0" xfId="0" applyFont="1" applyAlignment="1" applyProtection="1">
      <alignment horizontal="center"/>
      <protection hidden="1"/>
    </xf>
    <xf numFmtId="0" fontId="85" fillId="0" borderId="0" xfId="0" applyFont="1" applyAlignment="1" applyProtection="1">
      <alignment horizontal="center"/>
      <protection hidden="1"/>
    </xf>
    <xf numFmtId="0" fontId="86" fillId="51" borderId="0" xfId="0" applyFont="1" applyFill="1" applyBorder="1" applyAlignment="1" applyProtection="1">
      <alignment horizontal="center" vertical="center"/>
      <protection hidden="1"/>
    </xf>
    <xf numFmtId="0" fontId="87" fillId="40" borderId="0" xfId="0" applyFont="1" applyFill="1" applyBorder="1" applyAlignment="1" applyProtection="1">
      <alignment horizontal="center" vertical="center"/>
      <protection hidden="1"/>
    </xf>
    <xf numFmtId="0" fontId="82" fillId="52" borderId="0" xfId="0" applyFont="1" applyFill="1" applyBorder="1" applyAlignment="1" applyProtection="1">
      <alignment horizontal="center"/>
      <protection hidden="1"/>
    </xf>
    <xf numFmtId="0" fontId="88" fillId="40" borderId="15" xfId="0" applyFont="1" applyFill="1" applyBorder="1" applyAlignment="1" applyProtection="1">
      <alignment horizontal="center" vertical="center" wrapText="1"/>
      <protection hidden="1"/>
    </xf>
    <xf numFmtId="0" fontId="80" fillId="51" borderId="0" xfId="0" applyFont="1" applyFill="1" applyBorder="1" applyAlignment="1" applyProtection="1">
      <alignment horizontal="center" vertical="center" wrapText="1"/>
      <protection hidden="1"/>
    </xf>
    <xf numFmtId="0" fontId="81" fillId="53" borderId="15" xfId="0" applyFont="1" applyFill="1" applyBorder="1" applyAlignment="1" applyProtection="1">
      <alignment horizontal="center" vertical="center"/>
      <protection hidden="1"/>
    </xf>
    <xf numFmtId="0" fontId="82" fillId="52" borderId="0" xfId="0" applyFont="1" applyFill="1" applyBorder="1" applyAlignment="1" applyProtection="1">
      <alignment horizontal="left" vertical="center"/>
      <protection hidden="1"/>
    </xf>
    <xf numFmtId="0" fontId="80" fillId="51" borderId="0" xfId="0" applyFont="1" applyFill="1" applyBorder="1" applyAlignment="1" applyProtection="1">
      <alignment horizontal="left" vertical="center"/>
      <protection hidden="1"/>
    </xf>
    <xf numFmtId="0" fontId="91" fillId="0" borderId="0" xfId="0" applyFont="1" applyProtection="1">
      <protection hidden="1"/>
    </xf>
    <xf numFmtId="0" fontId="92" fillId="0" borderId="0" xfId="0" applyFont="1" applyAlignment="1" applyProtection="1">
      <alignment horizontal="center"/>
      <protection hidden="1"/>
    </xf>
    <xf numFmtId="0" fontId="92" fillId="0" borderId="0" xfId="0" applyFont="1" applyProtection="1">
      <protection hidden="1"/>
    </xf>
    <xf numFmtId="0" fontId="79" fillId="51" borderId="0" xfId="0" applyFont="1" applyFill="1" applyBorder="1" applyAlignment="1" applyProtection="1">
      <alignment horizontal="center"/>
      <protection hidden="1"/>
    </xf>
    <xf numFmtId="0" fontId="85" fillId="0" borderId="0" xfId="0" applyFont="1" applyProtection="1">
      <protection hidden="1"/>
    </xf>
    <xf numFmtId="0" fontId="80" fillId="0" borderId="15" xfId="0" applyFont="1" applyBorder="1" applyAlignment="1" applyProtection="1">
      <alignment horizontal="center" vertical="center"/>
      <protection hidden="1"/>
    </xf>
    <xf numFmtId="0" fontId="80" fillId="0" borderId="29" xfId="0" applyFont="1" applyBorder="1" applyAlignment="1" applyProtection="1">
      <alignment horizontal="center" vertical="center"/>
      <protection hidden="1"/>
    </xf>
    <xf numFmtId="0" fontId="80" fillId="40" borderId="0" xfId="0" applyFont="1" applyFill="1" applyBorder="1" applyAlignment="1" applyProtection="1">
      <alignment horizontal="center"/>
      <protection hidden="1"/>
    </xf>
    <xf numFmtId="0" fontId="80" fillId="40" borderId="0" xfId="0" applyFont="1" applyFill="1" applyBorder="1" applyAlignment="1" applyProtection="1">
      <alignment horizontal="left" vertical="center"/>
      <protection hidden="1"/>
    </xf>
    <xf numFmtId="0" fontId="80" fillId="0" borderId="0" xfId="0" applyFont="1" applyBorder="1" applyAlignment="1" applyProtection="1">
      <alignment horizontal="center"/>
      <protection hidden="1"/>
    </xf>
    <xf numFmtId="0" fontId="83" fillId="0" borderId="0" xfId="0" applyFont="1" applyBorder="1" applyAlignment="1" applyProtection="1">
      <alignment horizontal="center"/>
      <protection hidden="1"/>
    </xf>
    <xf numFmtId="0" fontId="80" fillId="51" borderId="0" xfId="0" applyFont="1" applyFill="1" applyBorder="1" applyAlignment="1" applyProtection="1">
      <alignment horizontal="center" vertical="center"/>
      <protection hidden="1"/>
    </xf>
    <xf numFmtId="0" fontId="79" fillId="58" borderId="0" xfId="0" applyFont="1" applyFill="1" applyBorder="1" applyAlignment="1" applyProtection="1">
      <alignment horizontal="center"/>
      <protection hidden="1"/>
    </xf>
    <xf numFmtId="0" fontId="81" fillId="0" borderId="0" xfId="0" applyFont="1" applyBorder="1" applyAlignment="1" applyProtection="1">
      <alignment horizontal="center"/>
      <protection hidden="1"/>
    </xf>
    <xf numFmtId="0" fontId="80" fillId="0" borderId="0" xfId="0" applyFont="1" applyBorder="1" applyAlignment="1" applyProtection="1">
      <alignment horizontal="center" vertical="center"/>
      <protection hidden="1"/>
    </xf>
    <xf numFmtId="0" fontId="80" fillId="59" borderId="0" xfId="0" applyFont="1" applyFill="1" applyBorder="1" applyAlignment="1" applyProtection="1">
      <alignment horizontal="center"/>
      <protection hidden="1"/>
    </xf>
    <xf numFmtId="0" fontId="51" fillId="38" borderId="26" xfId="0" applyFont="1" applyFill="1" applyBorder="1" applyAlignment="1" applyProtection="1">
      <alignment horizontal="center"/>
      <protection hidden="1"/>
    </xf>
    <xf numFmtId="0" fontId="51" fillId="39" borderId="26" xfId="0" applyFont="1" applyFill="1" applyBorder="1" applyAlignment="1" applyProtection="1">
      <alignment horizontal="center"/>
      <protection hidden="1"/>
    </xf>
    <xf numFmtId="165" fontId="51" fillId="38" borderId="35" xfId="0" applyNumberFormat="1" applyFont="1" applyFill="1" applyBorder="1" applyAlignment="1" applyProtection="1">
      <alignment horizontal="center"/>
      <protection hidden="1"/>
    </xf>
    <xf numFmtId="0" fontId="51" fillId="38" borderId="26" xfId="39" applyFont="1" applyFill="1" applyBorder="1" applyAlignment="1" applyProtection="1">
      <alignment horizontal="center"/>
      <protection hidden="1"/>
    </xf>
    <xf numFmtId="0" fontId="26" fillId="27" borderId="26" xfId="0" applyFont="1" applyFill="1" applyBorder="1" applyAlignment="1" applyProtection="1">
      <alignment horizontal="center"/>
      <protection hidden="1"/>
    </xf>
    <xf numFmtId="0" fontId="26" fillId="38" borderId="26" xfId="0" applyFont="1" applyFill="1" applyBorder="1" applyAlignment="1" applyProtection="1">
      <alignment horizontal="center"/>
      <protection hidden="1"/>
    </xf>
    <xf numFmtId="0" fontId="26" fillId="27" borderId="35" xfId="0" applyFont="1" applyFill="1" applyBorder="1" applyAlignment="1" applyProtection="1">
      <alignment horizontal="center"/>
      <protection hidden="1"/>
    </xf>
    <xf numFmtId="0" fontId="0" fillId="38" borderId="41" xfId="0" applyFill="1" applyBorder="1" applyProtection="1">
      <protection hidden="1"/>
    </xf>
    <xf numFmtId="0" fontId="0" fillId="38" borderId="42" xfId="0" applyFill="1" applyBorder="1" applyProtection="1">
      <protection hidden="1"/>
    </xf>
    <xf numFmtId="0" fontId="26" fillId="38" borderId="35" xfId="0" applyFont="1" applyFill="1" applyBorder="1" applyAlignment="1" applyProtection="1">
      <alignment horizontal="center"/>
      <protection hidden="1"/>
    </xf>
    <xf numFmtId="0" fontId="98" fillId="0" borderId="0" xfId="0" applyFont="1" applyProtection="1">
      <protection hidden="1"/>
    </xf>
    <xf numFmtId="0" fontId="99" fillId="0" borderId="0" xfId="0" applyFont="1" applyAlignment="1" applyProtection="1">
      <alignment horizontal="center"/>
      <protection hidden="1"/>
    </xf>
    <xf numFmtId="0" fontId="104" fillId="33" borderId="30" xfId="0" applyFont="1" applyFill="1" applyBorder="1" applyAlignment="1" applyProtection="1">
      <alignment vertical="center"/>
      <protection hidden="1"/>
    </xf>
    <xf numFmtId="0" fontId="104" fillId="33" borderId="31" xfId="0" applyFont="1" applyFill="1" applyBorder="1" applyAlignment="1" applyProtection="1">
      <alignment horizontal="center" vertical="center"/>
      <protection hidden="1"/>
    </xf>
    <xf numFmtId="0" fontId="104" fillId="33" borderId="32" xfId="0" applyFont="1" applyFill="1" applyBorder="1" applyAlignment="1" applyProtection="1">
      <alignment vertical="center"/>
      <protection hidden="1"/>
    </xf>
    <xf numFmtId="0" fontId="104" fillId="33" borderId="34" xfId="0" applyFont="1" applyFill="1" applyBorder="1" applyAlignment="1" applyProtection="1">
      <alignment horizontal="center" vertical="center"/>
      <protection hidden="1"/>
    </xf>
    <xf numFmtId="0" fontId="96" fillId="33" borderId="26" xfId="0" applyFont="1" applyFill="1" applyBorder="1" applyAlignment="1" applyProtection="1">
      <alignment horizontal="center" vertical="center" textRotation="90"/>
      <protection hidden="1"/>
    </xf>
    <xf numFmtId="0" fontId="49" fillId="33" borderId="31" xfId="0" applyFont="1" applyFill="1" applyBorder="1" applyAlignment="1" applyProtection="1">
      <alignment horizontal="center" vertical="center"/>
      <protection hidden="1"/>
    </xf>
    <xf numFmtId="0" fontId="49" fillId="33" borderId="34" xfId="0" applyFont="1" applyFill="1" applyBorder="1" applyAlignment="1" applyProtection="1">
      <alignment horizontal="center" vertical="center"/>
      <protection hidden="1"/>
    </xf>
    <xf numFmtId="0" fontId="65" fillId="36" borderId="0" xfId="0" applyFont="1" applyFill="1" applyAlignment="1" applyProtection="1">
      <alignment horizontal="center"/>
      <protection hidden="1"/>
    </xf>
    <xf numFmtId="0" fontId="106" fillId="25" borderId="12" xfId="0" applyFont="1" applyFill="1" applyBorder="1" applyAlignment="1" applyProtection="1">
      <alignment horizontal="left" vertical="center"/>
      <protection hidden="1"/>
    </xf>
    <xf numFmtId="0" fontId="66" fillId="36" borderId="0" xfId="35" applyFont="1" applyFill="1" applyBorder="1" applyAlignment="1" applyProtection="1">
      <protection hidden="1"/>
    </xf>
    <xf numFmtId="0" fontId="66" fillId="36" borderId="0" xfId="35" applyFont="1" applyFill="1" applyBorder="1" applyAlignment="1" applyProtection="1">
      <alignment wrapText="1"/>
      <protection hidden="1"/>
    </xf>
    <xf numFmtId="0" fontId="90" fillId="26" borderId="0" xfId="0" applyFont="1" applyFill="1" applyBorder="1" applyAlignment="1" applyProtection="1">
      <protection hidden="1"/>
    </xf>
    <xf numFmtId="0" fontId="102" fillId="27" borderId="0" xfId="0" applyFont="1" applyFill="1" applyBorder="1" applyAlignment="1" applyProtection="1">
      <alignment horizontal="center"/>
      <protection hidden="1"/>
    </xf>
    <xf numFmtId="0" fontId="109" fillId="27" borderId="0" xfId="0" applyFont="1" applyFill="1" applyBorder="1" applyAlignment="1" applyProtection="1">
      <alignment horizontal="center"/>
      <protection hidden="1"/>
    </xf>
    <xf numFmtId="0" fontId="96" fillId="27" borderId="0" xfId="0" applyFont="1" applyFill="1" applyBorder="1" applyAlignment="1" applyProtection="1">
      <alignment horizontal="center" wrapText="1"/>
      <protection hidden="1"/>
    </xf>
    <xf numFmtId="0" fontId="109" fillId="27" borderId="0" xfId="0" applyFont="1" applyFill="1" applyBorder="1" applyProtection="1">
      <protection hidden="1"/>
    </xf>
    <xf numFmtId="0" fontId="109" fillId="27" borderId="0" xfId="0" applyFont="1" applyFill="1" applyBorder="1" applyAlignment="1" applyProtection="1">
      <alignment horizontal="center" vertical="top"/>
      <protection hidden="1"/>
    </xf>
    <xf numFmtId="0" fontId="109" fillId="27" borderId="0" xfId="0" applyFont="1" applyFill="1" applyBorder="1" applyAlignment="1" applyProtection="1">
      <alignment vertical="top"/>
      <protection hidden="1"/>
    </xf>
    <xf numFmtId="0" fontId="96" fillId="27" borderId="15" xfId="0" applyFont="1" applyFill="1" applyBorder="1" applyAlignment="1" applyProtection="1">
      <alignment horizontal="center" textRotation="90"/>
      <protection hidden="1"/>
    </xf>
    <xf numFmtId="0" fontId="107" fillId="39" borderId="15" xfId="0" applyFont="1" applyFill="1" applyBorder="1" applyAlignment="1" applyProtection="1">
      <protection hidden="1"/>
    </xf>
    <xf numFmtId="0" fontId="107" fillId="39" borderId="26" xfId="0" applyFont="1" applyFill="1" applyBorder="1" applyAlignment="1" applyProtection="1">
      <protection hidden="1"/>
    </xf>
    <xf numFmtId="0" fontId="110" fillId="29" borderId="0" xfId="0" applyFont="1" applyFill="1" applyAlignment="1" applyProtection="1">
      <alignment horizontal="right"/>
      <protection hidden="1"/>
    </xf>
    <xf numFmtId="0" fontId="109" fillId="42" borderId="0" xfId="0" applyFont="1" applyFill="1" applyProtection="1">
      <protection hidden="1"/>
    </xf>
    <xf numFmtId="0" fontId="109" fillId="28" borderId="0" xfId="0" applyFont="1" applyFill="1" applyProtection="1">
      <protection hidden="1"/>
    </xf>
    <xf numFmtId="0" fontId="109" fillId="27" borderId="17" xfId="0" applyFont="1" applyFill="1" applyBorder="1" applyProtection="1">
      <protection hidden="1"/>
    </xf>
    <xf numFmtId="0" fontId="109" fillId="27" borderId="18" xfId="0" applyFont="1" applyFill="1" applyBorder="1" applyProtection="1">
      <protection hidden="1"/>
    </xf>
    <xf numFmtId="0" fontId="109" fillId="27" borderId="17" xfId="0" applyFont="1" applyFill="1" applyBorder="1" applyAlignment="1" applyProtection="1">
      <alignment vertical="top"/>
      <protection hidden="1"/>
    </xf>
    <xf numFmtId="0" fontId="109" fillId="27" borderId="18" xfId="0" applyFont="1" applyFill="1" applyBorder="1" applyAlignment="1" applyProtection="1">
      <alignment vertical="top"/>
      <protection hidden="1"/>
    </xf>
    <xf numFmtId="0" fontId="109" fillId="27" borderId="19" xfId="0" applyFont="1" applyFill="1" applyBorder="1" applyProtection="1">
      <protection hidden="1"/>
    </xf>
    <xf numFmtId="0" fontId="109" fillId="27" borderId="20" xfId="0" applyFont="1" applyFill="1" applyBorder="1" applyProtection="1">
      <protection hidden="1"/>
    </xf>
    <xf numFmtId="0" fontId="109" fillId="27" borderId="19" xfId="0" applyFont="1" applyFill="1" applyBorder="1" applyAlignment="1" applyProtection="1">
      <alignment vertical="top"/>
      <protection hidden="1"/>
    </xf>
    <xf numFmtId="0" fontId="109" fillId="27" borderId="20" xfId="0" applyFont="1" applyFill="1" applyBorder="1" applyAlignment="1" applyProtection="1">
      <alignment vertical="top"/>
      <protection hidden="1"/>
    </xf>
    <xf numFmtId="0" fontId="109" fillId="27" borderId="19" xfId="0" applyFont="1" applyFill="1" applyBorder="1" applyAlignment="1" applyProtection="1">
      <alignment horizontal="center"/>
      <protection hidden="1"/>
    </xf>
    <xf numFmtId="0" fontId="109" fillId="27" borderId="20" xfId="0" applyFont="1" applyFill="1" applyBorder="1" applyAlignment="1" applyProtection="1">
      <alignment horizontal="center"/>
      <protection hidden="1"/>
    </xf>
    <xf numFmtId="0" fontId="109" fillId="42" borderId="0" xfId="0" applyFont="1" applyFill="1" applyAlignment="1" applyProtection="1">
      <alignment horizontal="center"/>
      <protection hidden="1"/>
    </xf>
    <xf numFmtId="0" fontId="109" fillId="27" borderId="19" xfId="0" applyFont="1" applyFill="1" applyBorder="1" applyAlignment="1" applyProtection="1">
      <alignment horizontal="center" vertical="top"/>
      <protection hidden="1"/>
    </xf>
    <xf numFmtId="0" fontId="109" fillId="27" borderId="20" xfId="0" applyFont="1" applyFill="1" applyBorder="1" applyAlignment="1" applyProtection="1">
      <alignment horizontal="center" vertical="top"/>
      <protection hidden="1"/>
    </xf>
    <xf numFmtId="0" fontId="109" fillId="28" borderId="0" xfId="0" applyFont="1" applyFill="1" applyAlignment="1" applyProtection="1">
      <alignment horizontal="center"/>
      <protection hidden="1"/>
    </xf>
    <xf numFmtId="0" fontId="104" fillId="27" borderId="26" xfId="0" applyFont="1" applyFill="1" applyBorder="1" applyAlignment="1" applyProtection="1">
      <alignment horizontal="center" vertical="top"/>
      <protection hidden="1"/>
    </xf>
    <xf numFmtId="0" fontId="104" fillId="27" borderId="27" xfId="0" applyFont="1" applyFill="1" applyBorder="1" applyAlignment="1" applyProtection="1">
      <alignment horizontal="center" vertical="top"/>
      <protection hidden="1"/>
    </xf>
    <xf numFmtId="0" fontId="104" fillId="27" borderId="28" xfId="0" applyFont="1" applyFill="1" applyBorder="1" applyAlignment="1" applyProtection="1">
      <alignment horizontal="center" vertical="top"/>
      <protection hidden="1"/>
    </xf>
    <xf numFmtId="0" fontId="97" fillId="27" borderId="19" xfId="0" applyFont="1" applyFill="1" applyBorder="1" applyProtection="1">
      <protection hidden="1"/>
    </xf>
    <xf numFmtId="0" fontId="97" fillId="27" borderId="0" xfId="0" applyFont="1" applyFill="1" applyBorder="1" applyProtection="1">
      <protection hidden="1"/>
    </xf>
    <xf numFmtId="0" fontId="97" fillId="27" borderId="20" xfId="0" applyFont="1" applyFill="1" applyBorder="1" applyProtection="1">
      <protection hidden="1"/>
    </xf>
    <xf numFmtId="0" fontId="97" fillId="42" borderId="0" xfId="0" applyFont="1" applyFill="1" applyProtection="1">
      <protection hidden="1"/>
    </xf>
    <xf numFmtId="0" fontId="97" fillId="27" borderId="19" xfId="0" applyFont="1" applyFill="1" applyBorder="1" applyAlignment="1" applyProtection="1">
      <alignment vertical="top"/>
      <protection hidden="1"/>
    </xf>
    <xf numFmtId="0" fontId="97" fillId="27" borderId="20" xfId="0" applyFont="1" applyFill="1" applyBorder="1" applyAlignment="1" applyProtection="1">
      <alignment vertical="top"/>
      <protection hidden="1"/>
    </xf>
    <xf numFmtId="0" fontId="97" fillId="28" borderId="0" xfId="0" applyFont="1" applyFill="1" applyProtection="1">
      <protection hidden="1"/>
    </xf>
    <xf numFmtId="0" fontId="97" fillId="27" borderId="0" xfId="0" applyFont="1" applyFill="1" applyBorder="1" applyAlignment="1" applyProtection="1">
      <protection hidden="1"/>
    </xf>
    <xf numFmtId="0" fontId="96" fillId="27" borderId="19" xfId="0" applyFont="1" applyFill="1" applyBorder="1" applyProtection="1">
      <protection hidden="1"/>
    </xf>
    <xf numFmtId="0" fontId="96" fillId="27" borderId="0" xfId="0" applyFont="1" applyFill="1" applyBorder="1" applyAlignment="1" applyProtection="1">
      <protection hidden="1"/>
    </xf>
    <xf numFmtId="0" fontId="96" fillId="27" borderId="0" xfId="0" applyFont="1" applyFill="1" applyBorder="1" applyProtection="1">
      <protection hidden="1"/>
    </xf>
    <xf numFmtId="0" fontId="96" fillId="27" borderId="20" xfId="0" applyFont="1" applyFill="1" applyBorder="1" applyProtection="1">
      <protection hidden="1"/>
    </xf>
    <xf numFmtId="0" fontId="96" fillId="42" borderId="0" xfId="0" applyFont="1" applyFill="1" applyProtection="1">
      <protection hidden="1"/>
    </xf>
    <xf numFmtId="0" fontId="96" fillId="27" borderId="19" xfId="0" applyFont="1" applyFill="1" applyBorder="1" applyAlignment="1" applyProtection="1">
      <alignment vertical="top"/>
      <protection hidden="1"/>
    </xf>
    <xf numFmtId="0" fontId="96" fillId="27" borderId="20" xfId="0" applyFont="1" applyFill="1" applyBorder="1" applyAlignment="1" applyProtection="1">
      <alignment vertical="top"/>
      <protection hidden="1"/>
    </xf>
    <xf numFmtId="0" fontId="96" fillId="28" borderId="0" xfId="0" applyFont="1" applyFill="1" applyProtection="1">
      <protection hidden="1"/>
    </xf>
    <xf numFmtId="0" fontId="109" fillId="27" borderId="21" xfId="0" applyFont="1" applyFill="1" applyBorder="1" applyProtection="1">
      <protection hidden="1"/>
    </xf>
    <xf numFmtId="0" fontId="109" fillId="27" borderId="22" xfId="0" applyFont="1" applyFill="1" applyBorder="1" applyProtection="1">
      <protection hidden="1"/>
    </xf>
    <xf numFmtId="0" fontId="109" fillId="27" borderId="23" xfId="0" applyFont="1" applyFill="1" applyBorder="1" applyProtection="1">
      <protection hidden="1"/>
    </xf>
    <xf numFmtId="0" fontId="109" fillId="27" borderId="21" xfId="0" applyFont="1" applyFill="1" applyBorder="1" applyAlignment="1" applyProtection="1">
      <alignment vertical="top"/>
      <protection hidden="1"/>
    </xf>
    <xf numFmtId="0" fontId="109" fillId="27" borderId="22" xfId="0" applyFont="1" applyFill="1" applyBorder="1" applyAlignment="1" applyProtection="1">
      <alignment vertical="top"/>
      <protection hidden="1"/>
    </xf>
    <xf numFmtId="0" fontId="109" fillId="27" borderId="23" xfId="0" applyFont="1" applyFill="1" applyBorder="1" applyAlignment="1" applyProtection="1">
      <alignment vertical="top"/>
      <protection hidden="1"/>
    </xf>
    <xf numFmtId="0" fontId="109" fillId="42" borderId="0" xfId="0" applyFont="1" applyFill="1" applyBorder="1" applyProtection="1">
      <protection hidden="1"/>
    </xf>
    <xf numFmtId="0" fontId="109" fillId="28" borderId="0" xfId="0" applyFont="1" applyFill="1" applyBorder="1" applyProtection="1">
      <protection hidden="1"/>
    </xf>
    <xf numFmtId="0" fontId="111" fillId="27" borderId="0" xfId="0" applyFont="1" applyFill="1" applyBorder="1" applyAlignment="1" applyProtection="1">
      <protection hidden="1"/>
    </xf>
    <xf numFmtId="0" fontId="109" fillId="27" borderId="22" xfId="0" applyFont="1" applyFill="1" applyBorder="1" applyAlignment="1" applyProtection="1">
      <alignment horizontal="center"/>
      <protection hidden="1"/>
    </xf>
    <xf numFmtId="0" fontId="97" fillId="27" borderId="22" xfId="0" applyFont="1" applyFill="1" applyBorder="1" applyAlignment="1" applyProtection="1">
      <alignment horizontal="left"/>
      <protection hidden="1"/>
    </xf>
    <xf numFmtId="0" fontId="97" fillId="27" borderId="22" xfId="0" applyFont="1" applyFill="1" applyBorder="1" applyProtection="1">
      <protection hidden="1"/>
    </xf>
    <xf numFmtId="0" fontId="104" fillId="27" borderId="22" xfId="0" applyFont="1" applyFill="1" applyBorder="1" applyAlignment="1" applyProtection="1">
      <alignment horizontal="center" vertical="top"/>
      <protection hidden="1"/>
    </xf>
    <xf numFmtId="0" fontId="96" fillId="27" borderId="0" xfId="0" applyFont="1" applyFill="1" applyBorder="1" applyAlignment="1" applyProtection="1">
      <alignment horizontal="center"/>
      <protection hidden="1"/>
    </xf>
    <xf numFmtId="14" fontId="41" fillId="27" borderId="0" xfId="0" applyNumberFormat="1" applyFont="1" applyFill="1" applyBorder="1" applyAlignment="1" applyProtection="1">
      <alignment vertical="center"/>
      <protection hidden="1"/>
    </xf>
    <xf numFmtId="0" fontId="80" fillId="36" borderId="15" xfId="0" applyFont="1" applyFill="1" applyBorder="1" applyAlignment="1" applyProtection="1">
      <alignment horizontal="center"/>
      <protection hidden="1"/>
    </xf>
    <xf numFmtId="0" fontId="80" fillId="36" borderId="15" xfId="0" applyFont="1" applyFill="1" applyBorder="1" applyAlignment="1" applyProtection="1">
      <alignment horizontal="center" vertical="center"/>
      <protection hidden="1"/>
    </xf>
    <xf numFmtId="0" fontId="80" fillId="62" borderId="15" xfId="0" applyFont="1" applyFill="1" applyBorder="1" applyAlignment="1" applyProtection="1">
      <alignment horizontal="center" vertical="center"/>
      <protection hidden="1"/>
    </xf>
    <xf numFmtId="0" fontId="28" fillId="25" borderId="0" xfId="0" applyFont="1" applyFill="1" applyBorder="1" applyAlignment="1" applyProtection="1">
      <alignment vertical="center"/>
      <protection hidden="1"/>
    </xf>
    <xf numFmtId="0" fontId="28" fillId="25" borderId="11" xfId="0" applyFont="1" applyFill="1" applyBorder="1" applyAlignment="1" applyProtection="1">
      <alignment vertical="center"/>
      <protection hidden="1"/>
    </xf>
    <xf numFmtId="0" fontId="28" fillId="25" borderId="24" xfId="0" applyFont="1" applyFill="1" applyBorder="1" applyAlignment="1" applyProtection="1">
      <alignment vertical="center"/>
      <protection hidden="1"/>
    </xf>
    <xf numFmtId="0" fontId="28" fillId="25" borderId="14" xfId="0" applyFont="1" applyFill="1" applyBorder="1" applyAlignment="1" applyProtection="1">
      <alignment vertical="center"/>
      <protection hidden="1"/>
    </xf>
    <xf numFmtId="0" fontId="106" fillId="25" borderId="12" xfId="0" applyFont="1" applyFill="1" applyBorder="1" applyAlignment="1" applyProtection="1">
      <alignment vertical="center"/>
      <protection hidden="1"/>
    </xf>
    <xf numFmtId="0" fontId="96" fillId="27" borderId="15" xfId="0" applyFont="1" applyFill="1" applyBorder="1" applyAlignment="1" applyProtection="1">
      <alignment horizontal="left" textRotation="90"/>
      <protection hidden="1"/>
    </xf>
    <xf numFmtId="0" fontId="102" fillId="29" borderId="0" xfId="0" applyFont="1" applyFill="1" applyAlignment="1" applyProtection="1">
      <alignment horizontal="right"/>
      <protection hidden="1"/>
    </xf>
    <xf numFmtId="0" fontId="33" fillId="27" borderId="15" xfId="0" applyFont="1" applyFill="1" applyBorder="1" applyAlignment="1" applyProtection="1">
      <alignment horizontal="center" vertical="center"/>
      <protection hidden="1"/>
    </xf>
    <xf numFmtId="0" fontId="26" fillId="27" borderId="15" xfId="0" applyFont="1" applyFill="1" applyBorder="1" applyAlignment="1" applyProtection="1">
      <alignment horizontal="center" vertical="center"/>
      <protection hidden="1"/>
    </xf>
    <xf numFmtId="0" fontId="5" fillId="0" borderId="0" xfId="0" applyFont="1" applyBorder="1" applyProtection="1">
      <protection hidden="1"/>
    </xf>
    <xf numFmtId="0" fontId="5" fillId="0" borderId="0" xfId="0" applyFon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101" fillId="49" borderId="0" xfId="0" applyFont="1" applyFill="1" applyBorder="1" applyAlignment="1" applyProtection="1">
      <protection hidden="1"/>
    </xf>
    <xf numFmtId="0" fontId="112" fillId="49" borderId="0" xfId="0" applyFont="1" applyFill="1" applyBorder="1" applyAlignment="1" applyProtection="1">
      <protection hidden="1"/>
    </xf>
    <xf numFmtId="0" fontId="103" fillId="31" borderId="15" xfId="0" applyFont="1" applyFill="1" applyBorder="1" applyAlignment="1" applyProtection="1">
      <alignment horizontal="center" wrapText="1"/>
      <protection hidden="1"/>
    </xf>
    <xf numFmtId="0" fontId="103" fillId="31" borderId="16" xfId="0" applyFont="1" applyFill="1" applyBorder="1" applyAlignment="1" applyProtection="1">
      <alignment horizontal="center" wrapText="1"/>
      <protection hidden="1"/>
    </xf>
    <xf numFmtId="0" fontId="108" fillId="31" borderId="15" xfId="0" applyFont="1" applyFill="1" applyBorder="1" applyAlignment="1" applyProtection="1">
      <alignment horizontal="center"/>
      <protection hidden="1"/>
    </xf>
    <xf numFmtId="0" fontId="6" fillId="26" borderId="26" xfId="0" applyFont="1" applyFill="1" applyBorder="1" applyProtection="1">
      <protection hidden="1"/>
    </xf>
    <xf numFmtId="0" fontId="109" fillId="40" borderId="0" xfId="0" applyFont="1" applyFill="1" applyProtection="1">
      <protection hidden="1"/>
    </xf>
    <xf numFmtId="0" fontId="96" fillId="26" borderId="26" xfId="0" applyFont="1" applyFill="1" applyBorder="1" applyProtection="1">
      <protection hidden="1"/>
    </xf>
    <xf numFmtId="0" fontId="109" fillId="0" borderId="0" xfId="0" applyFont="1" applyProtection="1">
      <protection hidden="1"/>
    </xf>
    <xf numFmtId="0" fontId="80" fillId="0" borderId="16" xfId="0" applyFont="1" applyBorder="1" applyAlignment="1" applyProtection="1">
      <alignment horizontal="center" vertical="center"/>
      <protection hidden="1"/>
    </xf>
    <xf numFmtId="0" fontId="77" fillId="40" borderId="22" xfId="0" applyFont="1" applyFill="1" applyBorder="1" applyAlignment="1" applyProtection="1">
      <alignment vertical="center" wrapText="1"/>
      <protection hidden="1"/>
    </xf>
    <xf numFmtId="0" fontId="109" fillId="42" borderId="0" xfId="0" applyFont="1" applyFill="1" applyAlignment="1" applyProtection="1">
      <protection hidden="1"/>
    </xf>
    <xf numFmtId="0" fontId="93" fillId="53" borderId="16" xfId="0" applyFont="1" applyFill="1" applyBorder="1" applyAlignment="1" applyProtection="1">
      <alignment horizontal="center" vertical="center"/>
      <protection locked="0"/>
    </xf>
    <xf numFmtId="0" fontId="93" fillId="53" borderId="15" xfId="0" applyFont="1" applyFill="1" applyBorder="1" applyAlignment="1" applyProtection="1">
      <alignment horizontal="center" vertical="center"/>
      <protection locked="0"/>
    </xf>
    <xf numFmtId="0" fontId="93" fillId="53" borderId="29" xfId="0" applyFont="1" applyFill="1" applyBorder="1" applyAlignment="1" applyProtection="1">
      <alignment horizontal="center" vertical="center"/>
      <protection locked="0"/>
    </xf>
    <xf numFmtId="0" fontId="93" fillId="55" borderId="15" xfId="0" applyFont="1" applyFill="1" applyBorder="1" applyAlignment="1" applyProtection="1">
      <alignment horizontal="center" vertical="center"/>
      <protection locked="0"/>
    </xf>
    <xf numFmtId="0" fontId="80" fillId="0" borderId="35" xfId="0" applyFont="1" applyBorder="1" applyAlignment="1" applyProtection="1">
      <alignment horizontal="left" vertical="center"/>
      <protection locked="0"/>
    </xf>
    <xf numFmtId="0" fontId="80" fillId="0" borderId="27" xfId="0" applyFont="1" applyBorder="1" applyAlignment="1" applyProtection="1">
      <alignment horizontal="left" vertical="center"/>
      <protection locked="0"/>
    </xf>
    <xf numFmtId="169" fontId="93" fillId="0" borderId="35" xfId="0" applyNumberFormat="1" applyFont="1" applyBorder="1" applyAlignment="1" applyProtection="1">
      <alignment horizontal="center" vertical="center"/>
      <protection locked="0"/>
    </xf>
    <xf numFmtId="0" fontId="93" fillId="0" borderId="29" xfId="0" applyFont="1" applyBorder="1" applyAlignment="1" applyProtection="1">
      <alignment horizontal="left" vertical="center"/>
      <protection locked="0"/>
    </xf>
    <xf numFmtId="0" fontId="80" fillId="0" borderId="50" xfId="0" applyFont="1" applyBorder="1" applyAlignment="1" applyProtection="1">
      <alignment horizontal="left" vertical="center"/>
      <protection locked="0"/>
    </xf>
    <xf numFmtId="0" fontId="80" fillId="36" borderId="15" xfId="0" applyFont="1" applyFill="1" applyBorder="1" applyAlignment="1" applyProtection="1">
      <alignment horizontal="left" vertical="center"/>
      <protection locked="0"/>
    </xf>
    <xf numFmtId="170" fontId="93" fillId="36" borderId="15" xfId="0" applyNumberFormat="1" applyFont="1" applyFill="1" applyBorder="1" applyAlignment="1" applyProtection="1">
      <alignment horizontal="center" vertical="center"/>
      <protection locked="0"/>
    </xf>
    <xf numFmtId="0" fontId="89" fillId="54" borderId="15" xfId="0" applyFont="1" applyFill="1" applyBorder="1" applyAlignment="1" applyProtection="1">
      <alignment horizontal="center" vertical="center"/>
      <protection locked="0"/>
    </xf>
    <xf numFmtId="0" fontId="51" fillId="56" borderId="15" xfId="0" applyFont="1" applyFill="1" applyBorder="1" applyAlignment="1" applyProtection="1">
      <alignment horizontal="center" vertical="center"/>
      <protection locked="0"/>
    </xf>
    <xf numFmtId="0" fontId="51" fillId="0" borderId="15" xfId="0" applyFont="1" applyFill="1" applyBorder="1" applyAlignment="1" applyProtection="1">
      <alignment horizontal="center" vertical="center"/>
      <protection locked="0"/>
    </xf>
    <xf numFmtId="0" fontId="81" fillId="0" borderId="15" xfId="0" applyFont="1" applyFill="1" applyBorder="1" applyAlignment="1" applyProtection="1">
      <alignment horizontal="center" vertical="center"/>
      <protection locked="0"/>
    </xf>
    <xf numFmtId="0" fontId="81" fillId="54" borderId="15" xfId="0" applyFont="1" applyFill="1" applyBorder="1" applyAlignment="1" applyProtection="1">
      <alignment horizontal="center" vertical="center"/>
      <protection locked="0"/>
    </xf>
    <xf numFmtId="166" fontId="41" fillId="27" borderId="0" xfId="0" applyNumberFormat="1" applyFont="1" applyFill="1" applyBorder="1" applyAlignment="1" applyProtection="1">
      <protection hidden="1"/>
    </xf>
    <xf numFmtId="166" fontId="41" fillId="27" borderId="20" xfId="0" applyNumberFormat="1" applyFont="1" applyFill="1" applyBorder="1" applyAlignment="1" applyProtection="1">
      <protection hidden="1"/>
    </xf>
    <xf numFmtId="0" fontId="117" fillId="0" borderId="0" xfId="0" applyFont="1" applyFill="1" applyBorder="1" applyAlignment="1" applyProtection="1">
      <alignment horizontal="left" vertical="center"/>
      <protection hidden="1"/>
    </xf>
    <xf numFmtId="0" fontId="96" fillId="27" borderId="15" xfId="0" applyFont="1" applyFill="1" applyBorder="1" applyAlignment="1" applyProtection="1">
      <alignment horizontal="center" textRotation="90"/>
      <protection hidden="1"/>
    </xf>
    <xf numFmtId="0" fontId="26" fillId="0" borderId="15" xfId="0" applyFont="1" applyBorder="1" applyAlignment="1" applyProtection="1">
      <alignment horizontal="center"/>
      <protection locked="0"/>
    </xf>
    <xf numFmtId="0" fontId="26" fillId="28" borderId="15" xfId="0" applyFont="1" applyFill="1" applyBorder="1" applyAlignment="1" applyProtection="1">
      <alignment horizontal="center"/>
      <protection locked="0"/>
    </xf>
    <xf numFmtId="0" fontId="51" fillId="36" borderId="15" xfId="0" applyFont="1" applyFill="1" applyBorder="1" applyAlignment="1" applyProtection="1">
      <alignment horizontal="center"/>
      <protection locked="0"/>
    </xf>
    <xf numFmtId="0" fontId="26" fillId="36" borderId="15" xfId="0" applyFont="1" applyFill="1" applyBorder="1" applyAlignment="1" applyProtection="1">
      <alignment horizontal="center"/>
      <protection locked="0"/>
    </xf>
    <xf numFmtId="0" fontId="0" fillId="0" borderId="15" xfId="0" applyBorder="1" applyProtection="1">
      <protection locked="0"/>
    </xf>
    <xf numFmtId="0" fontId="0" fillId="0" borderId="26" xfId="0" applyBorder="1" applyProtection="1">
      <protection locked="0"/>
    </xf>
    <xf numFmtId="0" fontId="26" fillId="0" borderId="26" xfId="0" applyFont="1" applyBorder="1" applyAlignment="1" applyProtection="1">
      <alignment horizontal="center"/>
      <protection locked="0"/>
    </xf>
    <xf numFmtId="0" fontId="26" fillId="36" borderId="15" xfId="0" applyFont="1" applyFill="1" applyBorder="1" applyProtection="1">
      <protection locked="0"/>
    </xf>
    <xf numFmtId="0" fontId="96" fillId="27" borderId="15" xfId="0" applyFont="1" applyFill="1" applyBorder="1" applyAlignment="1" applyProtection="1">
      <alignment horizontal="center" textRotation="90"/>
      <protection hidden="1"/>
    </xf>
    <xf numFmtId="0" fontId="119" fillId="0" borderId="0" xfId="0" applyFont="1" applyProtection="1">
      <protection hidden="1"/>
    </xf>
    <xf numFmtId="0" fontId="123" fillId="35" borderId="0" xfId="0" applyFont="1" applyFill="1" applyBorder="1" applyProtection="1">
      <protection hidden="1"/>
    </xf>
    <xf numFmtId="0" fontId="124" fillId="35" borderId="0" xfId="35" applyFont="1" applyFill="1" applyBorder="1" applyAlignment="1" applyProtection="1">
      <protection hidden="1"/>
    </xf>
    <xf numFmtId="0" fontId="119" fillId="61" borderId="0" xfId="0" applyFont="1" applyFill="1" applyBorder="1" applyProtection="1">
      <protection hidden="1"/>
    </xf>
    <xf numFmtId="0" fontId="119" fillId="64" borderId="0" xfId="0" applyFont="1" applyFill="1" applyBorder="1" applyProtection="1">
      <protection hidden="1"/>
    </xf>
    <xf numFmtId="0" fontId="123" fillId="64" borderId="0" xfId="0" applyFont="1" applyFill="1" applyBorder="1" applyAlignment="1" applyProtection="1">
      <protection hidden="1"/>
    </xf>
    <xf numFmtId="0" fontId="119" fillId="40" borderId="0" xfId="0" applyFont="1" applyFill="1" applyBorder="1" applyProtection="1">
      <protection hidden="1"/>
    </xf>
    <xf numFmtId="0" fontId="125" fillId="63" borderId="0" xfId="0" applyFont="1" applyFill="1" applyBorder="1" applyProtection="1">
      <protection hidden="1"/>
    </xf>
    <xf numFmtId="0" fontId="123" fillId="63" borderId="0" xfId="0" applyFont="1" applyFill="1" applyBorder="1" applyProtection="1">
      <protection hidden="1"/>
    </xf>
    <xf numFmtId="0" fontId="119" fillId="46" borderId="0" xfId="0" applyFont="1" applyFill="1" applyBorder="1" applyProtection="1">
      <protection hidden="1"/>
    </xf>
    <xf numFmtId="0" fontId="126" fillId="38" borderId="81" xfId="0" applyFont="1" applyFill="1" applyBorder="1" applyProtection="1">
      <protection hidden="1"/>
    </xf>
    <xf numFmtId="0" fontId="126" fillId="38" borderId="82" xfId="0" applyFont="1" applyFill="1" applyBorder="1" applyProtection="1">
      <protection hidden="1"/>
    </xf>
    <xf numFmtId="0" fontId="75" fillId="38" borderId="82" xfId="0" applyFont="1" applyFill="1" applyBorder="1" applyAlignment="1" applyProtection="1">
      <protection hidden="1"/>
    </xf>
    <xf numFmtId="0" fontId="75" fillId="38" borderId="82" xfId="0" applyFont="1" applyFill="1" applyBorder="1" applyProtection="1">
      <protection hidden="1"/>
    </xf>
    <xf numFmtId="0" fontId="74" fillId="38" borderId="83" xfId="0" applyFont="1" applyFill="1" applyBorder="1" applyProtection="1">
      <protection hidden="1"/>
    </xf>
    <xf numFmtId="0" fontId="126" fillId="0" borderId="0" xfId="0" applyFont="1" applyProtection="1">
      <protection hidden="1"/>
    </xf>
    <xf numFmtId="0" fontId="126" fillId="38" borderId="84" xfId="0" applyFont="1" applyFill="1" applyBorder="1" applyProtection="1">
      <protection hidden="1"/>
    </xf>
    <xf numFmtId="0" fontId="126" fillId="38" borderId="0" xfId="0" applyFont="1" applyFill="1" applyBorder="1" applyProtection="1">
      <protection hidden="1"/>
    </xf>
    <xf numFmtId="0" fontId="75" fillId="38" borderId="0" xfId="0" applyFont="1" applyFill="1" applyBorder="1" applyProtection="1">
      <protection hidden="1"/>
    </xf>
    <xf numFmtId="0" fontId="74" fillId="38" borderId="85" xfId="0" applyFont="1" applyFill="1" applyBorder="1" applyProtection="1">
      <protection hidden="1"/>
    </xf>
    <xf numFmtId="0" fontId="126" fillId="40" borderId="86" xfId="0" applyFont="1" applyFill="1" applyBorder="1" applyProtection="1">
      <protection hidden="1"/>
    </xf>
    <xf numFmtId="0" fontId="126" fillId="40" borderId="87" xfId="0" applyFont="1" applyFill="1" applyBorder="1" applyProtection="1">
      <protection hidden="1"/>
    </xf>
    <xf numFmtId="0" fontId="74" fillId="40" borderId="88" xfId="0" applyFont="1" applyFill="1" applyBorder="1" applyProtection="1">
      <protection hidden="1"/>
    </xf>
    <xf numFmtId="0" fontId="126" fillId="61" borderId="89" xfId="0" applyFont="1" applyFill="1" applyBorder="1" applyAlignment="1" applyProtection="1">
      <protection hidden="1"/>
    </xf>
    <xf numFmtId="0" fontId="51" fillId="57" borderId="15" xfId="0" applyFont="1" applyFill="1" applyBorder="1" applyAlignment="1" applyProtection="1">
      <alignment horizontal="center"/>
      <protection hidden="1"/>
    </xf>
    <xf numFmtId="0" fontId="39" fillId="66" borderId="0" xfId="0" applyFont="1" applyFill="1" applyProtection="1">
      <protection hidden="1"/>
    </xf>
    <xf numFmtId="0" fontId="39" fillId="0" borderId="0" xfId="0" applyFont="1" applyProtection="1">
      <protection hidden="1"/>
    </xf>
    <xf numFmtId="0" fontId="133" fillId="60" borderId="0" xfId="0" applyFont="1" applyFill="1" applyProtection="1">
      <protection hidden="1"/>
    </xf>
    <xf numFmtId="0" fontId="39" fillId="60" borderId="0" xfId="0" applyFont="1" applyFill="1" applyProtection="1">
      <protection hidden="1"/>
    </xf>
    <xf numFmtId="0" fontId="106" fillId="25" borderId="12" xfId="0" applyFont="1" applyFill="1" applyBorder="1" applyAlignment="1" applyProtection="1">
      <alignment horizontal="left" vertical="center"/>
      <protection hidden="1"/>
    </xf>
    <xf numFmtId="0" fontId="135" fillId="66" borderId="0" xfId="0" applyFont="1" applyFill="1" applyProtection="1">
      <protection hidden="1"/>
    </xf>
    <xf numFmtId="0" fontId="119" fillId="66" borderId="0" xfId="0" applyFont="1" applyFill="1" applyProtection="1">
      <protection hidden="1"/>
    </xf>
    <xf numFmtId="0" fontId="136" fillId="66" borderId="0" xfId="0" applyFont="1" applyFill="1" applyAlignment="1" applyProtection="1">
      <protection hidden="1"/>
    </xf>
    <xf numFmtId="0" fontId="39" fillId="61" borderId="0" xfId="0" applyFont="1" applyFill="1" applyProtection="1">
      <protection hidden="1"/>
    </xf>
    <xf numFmtId="0" fontId="134" fillId="60" borderId="0" xfId="0" applyFont="1" applyFill="1" applyAlignment="1" applyProtection="1">
      <alignment horizontal="left"/>
      <protection hidden="1"/>
    </xf>
    <xf numFmtId="0" fontId="68" fillId="60" borderId="0" xfId="0" applyFont="1" applyFill="1" applyAlignment="1" applyProtection="1">
      <alignment horizontal="left"/>
      <protection hidden="1"/>
    </xf>
    <xf numFmtId="0" fontId="96" fillId="40" borderId="17" xfId="0" applyFont="1" applyFill="1" applyBorder="1" applyAlignment="1" applyProtection="1">
      <alignment horizontal="center"/>
      <protection hidden="1"/>
    </xf>
    <xf numFmtId="0" fontId="96" fillId="40" borderId="62" xfId="0" applyFont="1" applyFill="1" applyBorder="1" applyAlignment="1" applyProtection="1">
      <alignment horizontal="center"/>
      <protection hidden="1"/>
    </xf>
    <xf numFmtId="0" fontId="96" fillId="40" borderId="18" xfId="0" applyFont="1" applyFill="1" applyBorder="1" applyAlignment="1" applyProtection="1">
      <alignment horizontal="center"/>
      <protection hidden="1"/>
    </xf>
    <xf numFmtId="0" fontId="96" fillId="0" borderId="0" xfId="0" applyFont="1" applyAlignment="1" applyProtection="1">
      <alignment horizontal="center"/>
      <protection hidden="1"/>
    </xf>
    <xf numFmtId="0" fontId="96" fillId="40" borderId="21" xfId="0" applyFont="1" applyFill="1" applyBorder="1" applyAlignment="1" applyProtection="1">
      <alignment horizontal="center"/>
      <protection hidden="1"/>
    </xf>
    <xf numFmtId="0" fontId="121" fillId="61" borderId="22" xfId="0" applyFont="1" applyFill="1" applyBorder="1" applyAlignment="1" applyProtection="1">
      <alignment horizontal="center"/>
      <protection hidden="1"/>
    </xf>
    <xf numFmtId="0" fontId="120" fillId="61" borderId="22" xfId="0" applyFont="1" applyFill="1" applyBorder="1" applyAlignment="1" applyProtection="1">
      <protection hidden="1"/>
    </xf>
    <xf numFmtId="0" fontId="96" fillId="40" borderId="23" xfId="0" applyFont="1" applyFill="1" applyBorder="1" applyAlignment="1" applyProtection="1">
      <alignment horizontal="center"/>
      <protection hidden="1"/>
    </xf>
    <xf numFmtId="0" fontId="96" fillId="40" borderId="19" xfId="0" applyFont="1" applyFill="1" applyBorder="1" applyAlignment="1" applyProtection="1">
      <alignment horizontal="center"/>
      <protection hidden="1"/>
    </xf>
    <xf numFmtId="0" fontId="96" fillId="60" borderId="0" xfId="0" applyFont="1" applyFill="1" applyBorder="1" applyAlignment="1" applyProtection="1">
      <alignment horizontal="center"/>
      <protection hidden="1"/>
    </xf>
    <xf numFmtId="0" fontId="112" fillId="60" borderId="0" xfId="0" applyFont="1" applyFill="1" applyBorder="1" applyAlignment="1" applyProtection="1">
      <alignment horizontal="center"/>
      <protection hidden="1"/>
    </xf>
    <xf numFmtId="0" fontId="112" fillId="60" borderId="0" xfId="0" applyFont="1" applyFill="1" applyBorder="1" applyAlignment="1" applyProtection="1">
      <protection hidden="1"/>
    </xf>
    <xf numFmtId="0" fontId="96" fillId="40" borderId="20" xfId="0" applyFont="1" applyFill="1" applyBorder="1" applyAlignment="1" applyProtection="1">
      <alignment horizontal="center"/>
      <protection hidden="1"/>
    </xf>
    <xf numFmtId="0" fontId="118" fillId="60" borderId="0" xfId="0" applyFont="1" applyFill="1" applyBorder="1" applyAlignment="1" applyProtection="1">
      <alignment horizontal="center"/>
      <protection hidden="1"/>
    </xf>
    <xf numFmtId="0" fontId="97" fillId="60" borderId="0" xfId="0" applyFont="1" applyFill="1" applyBorder="1" applyAlignment="1" applyProtection="1">
      <alignment horizontal="center"/>
      <protection hidden="1"/>
    </xf>
    <xf numFmtId="0" fontId="119" fillId="60" borderId="0" xfId="0" applyFont="1" applyFill="1" applyBorder="1" applyAlignment="1" applyProtection="1">
      <alignment horizontal="center"/>
      <protection hidden="1"/>
    </xf>
    <xf numFmtId="0" fontId="119" fillId="60" borderId="0" xfId="0" applyFont="1" applyFill="1" applyBorder="1" applyAlignment="1" applyProtection="1">
      <protection hidden="1"/>
    </xf>
    <xf numFmtId="0" fontId="96" fillId="60" borderId="15" xfId="0" applyFont="1" applyFill="1" applyBorder="1" applyAlignment="1" applyProtection="1">
      <alignment horizontal="center"/>
      <protection hidden="1"/>
    </xf>
    <xf numFmtId="0" fontId="41" fillId="60" borderId="15" xfId="0" applyFont="1" applyFill="1" applyBorder="1" applyAlignment="1" applyProtection="1">
      <alignment horizontal="center"/>
      <protection hidden="1"/>
    </xf>
    <xf numFmtId="2" fontId="41" fillId="60" borderId="15" xfId="0" applyNumberFormat="1" applyFont="1" applyFill="1" applyBorder="1" applyAlignment="1" applyProtection="1">
      <alignment horizontal="center"/>
      <protection hidden="1"/>
    </xf>
    <xf numFmtId="0" fontId="96" fillId="44" borderId="0" xfId="0" applyFont="1" applyFill="1" applyBorder="1" applyAlignment="1" applyProtection="1">
      <alignment horizontal="center"/>
      <protection hidden="1"/>
    </xf>
    <xf numFmtId="1" fontId="41" fillId="60" borderId="15" xfId="0" applyNumberFormat="1" applyFont="1" applyFill="1" applyBorder="1" applyAlignment="1" applyProtection="1">
      <alignment horizontal="center"/>
      <protection hidden="1"/>
    </xf>
    <xf numFmtId="0" fontId="96" fillId="60" borderId="15" xfId="0" applyFont="1" applyFill="1" applyBorder="1" applyAlignment="1" applyProtection="1">
      <alignment horizontal="center" wrapText="1"/>
      <protection hidden="1"/>
    </xf>
    <xf numFmtId="0" fontId="41" fillId="60" borderId="15" xfId="0" applyFont="1" applyFill="1" applyBorder="1" applyAlignment="1" applyProtection="1">
      <alignment horizontal="center" vertical="center"/>
      <protection hidden="1"/>
    </xf>
    <xf numFmtId="1" fontId="41" fillId="60" borderId="15" xfId="0" applyNumberFormat="1" applyFont="1" applyFill="1" applyBorder="1" applyAlignment="1" applyProtection="1">
      <alignment horizontal="center" vertical="center"/>
      <protection hidden="1"/>
    </xf>
    <xf numFmtId="2" fontId="41" fillId="60" borderId="15" xfId="0" applyNumberFormat="1" applyFont="1" applyFill="1" applyBorder="1" applyAlignment="1" applyProtection="1">
      <alignment horizontal="center" vertical="center"/>
      <protection hidden="1"/>
    </xf>
    <xf numFmtId="0" fontId="96" fillId="40" borderId="22" xfId="0" applyFont="1" applyFill="1" applyBorder="1" applyAlignment="1" applyProtection="1">
      <alignment horizontal="center"/>
      <protection hidden="1"/>
    </xf>
    <xf numFmtId="0" fontId="81" fillId="40" borderId="15" xfId="0" applyFont="1" applyFill="1" applyBorder="1" applyAlignment="1" applyProtection="1">
      <alignment horizontal="center" vertical="center" wrapText="1"/>
      <protection hidden="1"/>
    </xf>
    <xf numFmtId="0" fontId="51" fillId="67" borderId="15" xfId="0" applyFont="1" applyFill="1" applyBorder="1" applyAlignment="1" applyProtection="1">
      <alignment horizontal="center" vertical="center"/>
      <protection locked="0"/>
    </xf>
    <xf numFmtId="0" fontId="114" fillId="53" borderId="15" xfId="0" applyFont="1" applyFill="1" applyBorder="1" applyAlignment="1" applyProtection="1">
      <alignment horizontal="center" vertical="center"/>
      <protection locked="0"/>
    </xf>
    <xf numFmtId="0" fontId="137" fillId="55" borderId="15" xfId="0" applyFont="1" applyFill="1" applyBorder="1" applyAlignment="1" applyProtection="1">
      <alignment horizontal="center"/>
      <protection locked="0"/>
    </xf>
    <xf numFmtId="0" fontId="99" fillId="55" borderId="0" xfId="0" applyFont="1" applyFill="1" applyProtection="1">
      <protection hidden="1"/>
    </xf>
    <xf numFmtId="0" fontId="103" fillId="0" borderId="0" xfId="0" applyFont="1" applyAlignment="1" applyProtection="1">
      <alignment horizontal="center"/>
      <protection hidden="1"/>
    </xf>
    <xf numFmtId="0" fontId="116" fillId="0" borderId="0" xfId="0" applyFont="1" applyFill="1" applyAlignment="1" applyProtection="1">
      <alignment horizontal="center"/>
      <protection hidden="1"/>
    </xf>
    <xf numFmtId="2" fontId="26" fillId="0" borderId="0" xfId="0" applyNumberFormat="1" applyFont="1" applyAlignment="1" applyProtection="1">
      <alignment horizontal="center"/>
      <protection hidden="1"/>
    </xf>
    <xf numFmtId="0" fontId="138" fillId="0" borderId="0" xfId="0" applyFont="1" applyProtection="1">
      <protection hidden="1"/>
    </xf>
    <xf numFmtId="0" fontId="42" fillId="27" borderId="37" xfId="0" applyFont="1" applyFill="1" applyBorder="1" applyAlignment="1" applyProtection="1">
      <alignment horizontal="center" vertical="center"/>
      <protection hidden="1"/>
    </xf>
    <xf numFmtId="0" fontId="41" fillId="27" borderId="37" xfId="0" applyFont="1" applyFill="1" applyBorder="1" applyAlignment="1" applyProtection="1">
      <alignment horizontal="center" vertical="center"/>
      <protection hidden="1"/>
    </xf>
    <xf numFmtId="0" fontId="97" fillId="27" borderId="0" xfId="0" applyFont="1" applyFill="1" applyBorder="1" applyAlignment="1" applyProtection="1">
      <alignment vertical="top"/>
      <protection hidden="1"/>
    </xf>
    <xf numFmtId="0" fontId="131" fillId="68" borderId="0" xfId="35" applyFont="1" applyFill="1" applyBorder="1" applyAlignment="1" applyProtection="1">
      <alignment horizontal="center"/>
    </xf>
    <xf numFmtId="0" fontId="128" fillId="68" borderId="0" xfId="35" applyFont="1" applyFill="1" applyBorder="1" applyAlignment="1" applyProtection="1">
      <alignment horizontal="center"/>
      <protection hidden="1"/>
    </xf>
    <xf numFmtId="0" fontId="119" fillId="40" borderId="62" xfId="0" applyFont="1" applyFill="1" applyBorder="1" applyProtection="1">
      <protection hidden="1"/>
    </xf>
    <xf numFmtId="0" fontId="119" fillId="40" borderId="19" xfId="0" applyFont="1" applyFill="1" applyBorder="1" applyProtection="1">
      <protection hidden="1"/>
    </xf>
    <xf numFmtId="0" fontId="126" fillId="40" borderId="19" xfId="0" applyFont="1" applyFill="1" applyBorder="1" applyProtection="1">
      <protection hidden="1"/>
    </xf>
    <xf numFmtId="0" fontId="119" fillId="40" borderId="20" xfId="0" applyFont="1" applyFill="1" applyBorder="1" applyProtection="1">
      <protection hidden="1"/>
    </xf>
    <xf numFmtId="0" fontId="126" fillId="40" borderId="20" xfId="0" applyFont="1" applyFill="1" applyBorder="1" applyProtection="1">
      <protection hidden="1"/>
    </xf>
    <xf numFmtId="0" fontId="119" fillId="71" borderId="18" xfId="0" applyFont="1" applyFill="1" applyBorder="1" applyProtection="1">
      <protection hidden="1"/>
    </xf>
    <xf numFmtId="0" fontId="119" fillId="71" borderId="17" xfId="0" applyFont="1" applyFill="1" applyBorder="1" applyProtection="1">
      <protection hidden="1"/>
    </xf>
    <xf numFmtId="0" fontId="126" fillId="71" borderId="21" xfId="0" applyFont="1" applyFill="1" applyBorder="1" applyProtection="1">
      <protection hidden="1"/>
    </xf>
    <xf numFmtId="0" fontId="126" fillId="71" borderId="23" xfId="0" applyFont="1" applyFill="1" applyBorder="1" applyProtection="1">
      <protection hidden="1"/>
    </xf>
    <xf numFmtId="0" fontId="119" fillId="69" borderId="0" xfId="0" applyFont="1" applyFill="1" applyBorder="1" applyProtection="1">
      <protection hidden="1"/>
    </xf>
    <xf numFmtId="0" fontId="119" fillId="72" borderId="0" xfId="0" applyFont="1" applyFill="1" applyBorder="1" applyProtection="1">
      <protection hidden="1"/>
    </xf>
    <xf numFmtId="0" fontId="119" fillId="70" borderId="0" xfId="0" applyFont="1" applyFill="1" applyBorder="1" applyProtection="1">
      <protection hidden="1"/>
    </xf>
    <xf numFmtId="0" fontId="132" fillId="70" borderId="0" xfId="35" applyFont="1" applyFill="1" applyAlignment="1" applyProtection="1"/>
    <xf numFmtId="0" fontId="49" fillId="35" borderId="0" xfId="0" applyFont="1" applyFill="1" applyBorder="1" applyAlignment="1" applyProtection="1">
      <alignment horizontal="left" vertical="top"/>
      <protection locked="0"/>
    </xf>
    <xf numFmtId="0" fontId="49" fillId="35" borderId="0" xfId="0" applyFont="1" applyFill="1" applyBorder="1" applyAlignment="1" applyProtection="1">
      <alignment horizontal="center" vertical="top"/>
      <protection locked="0"/>
    </xf>
    <xf numFmtId="0" fontId="135" fillId="40" borderId="20" xfId="0" applyFont="1" applyFill="1" applyBorder="1" applyProtection="1">
      <protection hidden="1"/>
    </xf>
    <xf numFmtId="0" fontId="96" fillId="60" borderId="15" xfId="0" applyFont="1" applyFill="1" applyBorder="1" applyAlignment="1" applyProtection="1">
      <alignment horizontal="center"/>
      <protection hidden="1"/>
    </xf>
    <xf numFmtId="0" fontId="109" fillId="34" borderId="35" xfId="0" applyFont="1" applyFill="1" applyBorder="1" applyAlignment="1" applyProtection="1">
      <alignment vertical="center"/>
      <protection hidden="1"/>
    </xf>
    <xf numFmtId="0" fontId="109" fillId="34" borderId="28" xfId="0" applyFont="1" applyFill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104" fillId="47" borderId="37" xfId="0" applyFont="1" applyFill="1" applyBorder="1" applyAlignment="1" applyProtection="1">
      <protection hidden="1"/>
    </xf>
    <xf numFmtId="0" fontId="109" fillId="47" borderId="37" xfId="0" applyFont="1" applyFill="1" applyBorder="1" applyAlignment="1" applyProtection="1">
      <protection hidden="1"/>
    </xf>
    <xf numFmtId="0" fontId="96" fillId="27" borderId="37" xfId="0" applyFont="1" applyFill="1" applyBorder="1" applyAlignment="1" applyProtection="1">
      <alignment horizontal="center"/>
      <protection hidden="1"/>
    </xf>
    <xf numFmtId="0" fontId="102" fillId="27" borderId="28" xfId="0" applyFont="1" applyFill="1" applyBorder="1" applyAlignment="1" applyProtection="1">
      <alignment horizontal="center"/>
      <protection hidden="1"/>
    </xf>
    <xf numFmtId="0" fontId="26" fillId="55" borderId="15" xfId="0" applyFont="1" applyFill="1" applyBorder="1" applyAlignment="1" applyProtection="1">
      <alignment horizontal="center"/>
      <protection hidden="1"/>
    </xf>
    <xf numFmtId="173" fontId="26" fillId="27" borderId="15" xfId="0" applyNumberFormat="1" applyFont="1" applyFill="1" applyBorder="1" applyAlignment="1" applyProtection="1">
      <alignment horizontal="center"/>
      <protection hidden="1"/>
    </xf>
    <xf numFmtId="173" fontId="3" fillId="28" borderId="0" xfId="0" applyNumberFormat="1" applyFont="1" applyFill="1" applyProtection="1">
      <protection hidden="1"/>
    </xf>
    <xf numFmtId="173" fontId="26" fillId="28" borderId="15" xfId="0" applyNumberFormat="1" applyFont="1" applyFill="1" applyBorder="1" applyAlignment="1" applyProtection="1">
      <alignment horizontal="center"/>
      <protection hidden="1"/>
    </xf>
    <xf numFmtId="173" fontId="26" fillId="27" borderId="26" xfId="0" applyNumberFormat="1" applyFont="1" applyFill="1" applyBorder="1" applyAlignment="1" applyProtection="1">
      <alignment horizontal="center"/>
      <protection hidden="1"/>
    </xf>
    <xf numFmtId="173" fontId="26" fillId="38" borderId="15" xfId="0" applyNumberFormat="1" applyFont="1" applyFill="1" applyBorder="1" applyAlignment="1" applyProtection="1">
      <alignment horizontal="center"/>
      <protection hidden="1"/>
    </xf>
    <xf numFmtId="173" fontId="26" fillId="38" borderId="26" xfId="0" applyNumberFormat="1" applyFont="1" applyFill="1" applyBorder="1" applyAlignment="1" applyProtection="1">
      <alignment horizontal="center"/>
      <protection hidden="1"/>
    </xf>
    <xf numFmtId="49" fontId="146" fillId="36" borderId="15" xfId="0" applyNumberFormat="1" applyFont="1" applyFill="1" applyBorder="1" applyAlignment="1" applyProtection="1">
      <alignment horizontal="left" vertical="center"/>
      <protection locked="0"/>
    </xf>
    <xf numFmtId="0" fontId="85" fillId="36" borderId="26" xfId="0" applyNumberFormat="1" applyFont="1" applyFill="1" applyBorder="1" applyAlignment="1" applyProtection="1">
      <alignment horizontal="center" vertical="center" wrapText="1"/>
      <protection locked="0"/>
    </xf>
    <xf numFmtId="14" fontId="147" fillId="36" borderId="26" xfId="0" applyNumberFormat="1" applyFont="1" applyFill="1" applyBorder="1" applyAlignment="1" applyProtection="1">
      <alignment horizontal="center" vertical="center" wrapText="1"/>
      <protection locked="0"/>
    </xf>
    <xf numFmtId="0" fontId="146" fillId="36" borderId="15" xfId="0" applyFont="1" applyFill="1" applyBorder="1" applyAlignment="1" applyProtection="1">
      <alignment horizontal="left" vertical="center"/>
      <protection locked="0"/>
    </xf>
    <xf numFmtId="0" fontId="85" fillId="36" borderId="15" xfId="0" applyNumberFormat="1" applyFont="1" applyFill="1" applyBorder="1" applyAlignment="1" applyProtection="1">
      <alignment horizontal="center" vertical="center"/>
      <protection locked="0"/>
    </xf>
    <xf numFmtId="14" fontId="147" fillId="36" borderId="15" xfId="0" applyNumberFormat="1" applyFont="1" applyFill="1" applyBorder="1" applyAlignment="1" applyProtection="1">
      <alignment horizontal="center" vertical="center"/>
      <protection locked="0"/>
    </xf>
    <xf numFmtId="49" fontId="146" fillId="36" borderId="15" xfId="0" applyNumberFormat="1" applyFont="1" applyFill="1" applyBorder="1" applyAlignment="1" applyProtection="1">
      <alignment vertical="center"/>
      <protection locked="0"/>
    </xf>
    <xf numFmtId="174" fontId="147" fillId="36" borderId="15" xfId="0" applyNumberFormat="1" applyFont="1" applyFill="1" applyBorder="1" applyAlignment="1" applyProtection="1">
      <alignment horizontal="center" vertical="center"/>
      <protection locked="0"/>
    </xf>
    <xf numFmtId="0" fontId="81" fillId="53" borderId="15" xfId="0" applyFont="1" applyFill="1" applyBorder="1" applyAlignment="1" applyProtection="1">
      <alignment horizontal="center" vertical="center"/>
      <protection locked="0"/>
    </xf>
    <xf numFmtId="49" fontId="147" fillId="36" borderId="15" xfId="0" applyNumberFormat="1" applyFont="1" applyFill="1" applyBorder="1" applyAlignment="1" applyProtection="1">
      <alignment horizontal="center" vertical="center" wrapText="1"/>
      <protection locked="0"/>
    </xf>
    <xf numFmtId="49" fontId="147" fillId="36" borderId="15" xfId="0" applyNumberFormat="1" applyFont="1" applyFill="1" applyBorder="1" applyAlignment="1" applyProtection="1">
      <alignment horizontal="center" vertical="center"/>
      <protection locked="0"/>
    </xf>
    <xf numFmtId="49" fontId="148" fillId="36" borderId="15" xfId="0" applyNumberFormat="1" applyFont="1" applyFill="1" applyBorder="1" applyAlignment="1" applyProtection="1">
      <alignment horizontal="center" vertical="center" wrapText="1"/>
      <protection locked="0"/>
    </xf>
    <xf numFmtId="1" fontId="147" fillId="36" borderId="15" xfId="0" applyNumberFormat="1" applyFont="1" applyFill="1" applyBorder="1" applyAlignment="1" applyProtection="1">
      <alignment horizontal="center" vertical="center"/>
      <protection locked="0"/>
    </xf>
    <xf numFmtId="1" fontId="148" fillId="36" borderId="15" xfId="0" applyNumberFormat="1" applyFont="1" applyFill="1" applyBorder="1" applyAlignment="1" applyProtection="1">
      <alignment horizontal="center" vertical="center"/>
      <protection locked="0"/>
    </xf>
    <xf numFmtId="49" fontId="146" fillId="36" borderId="15" xfId="0" applyNumberFormat="1" applyFont="1" applyFill="1" applyBorder="1" applyAlignment="1" applyProtection="1">
      <alignment horizontal="center" vertical="center"/>
      <protection locked="0"/>
    </xf>
    <xf numFmtId="49" fontId="148" fillId="36" borderId="15" xfId="0" applyNumberFormat="1" applyFont="1" applyFill="1" applyBorder="1" applyAlignment="1" applyProtection="1">
      <alignment horizontal="center" vertical="center"/>
      <protection locked="0"/>
    </xf>
    <xf numFmtId="0" fontId="97" fillId="27" borderId="0" xfId="0" applyFont="1" applyFill="1" applyBorder="1" applyAlignment="1" applyProtection="1">
      <alignment horizontal="center"/>
      <protection hidden="1"/>
    </xf>
    <xf numFmtId="0" fontId="97" fillId="27" borderId="0" xfId="0" applyFont="1" applyFill="1" applyBorder="1" applyAlignment="1" applyProtection="1">
      <alignment horizontal="right"/>
      <protection hidden="1"/>
    </xf>
    <xf numFmtId="0" fontId="97" fillId="27" borderId="0" xfId="0" applyFont="1" applyFill="1" applyBorder="1" applyAlignment="1" applyProtection="1">
      <alignment horizontal="left"/>
      <protection hidden="1"/>
    </xf>
    <xf numFmtId="0" fontId="111" fillId="27" borderId="0" xfId="0" applyFont="1" applyFill="1" applyBorder="1" applyAlignment="1" applyProtection="1">
      <alignment horizontal="center"/>
      <protection hidden="1"/>
    </xf>
    <xf numFmtId="0" fontId="104" fillId="60" borderId="0" xfId="0" applyFont="1" applyFill="1" applyProtection="1">
      <protection hidden="1"/>
    </xf>
    <xf numFmtId="0" fontId="104" fillId="0" borderId="0" xfId="0" applyFont="1" applyProtection="1">
      <protection hidden="1"/>
    </xf>
    <xf numFmtId="173" fontId="41" fillId="55" borderId="15" xfId="0" applyNumberFormat="1" applyFont="1" applyFill="1" applyBorder="1" applyAlignment="1" applyProtection="1">
      <alignment horizontal="center" vertical="center"/>
      <protection hidden="1"/>
    </xf>
    <xf numFmtId="173" fontId="41" fillId="75" borderId="15" xfId="0" applyNumberFormat="1" applyFont="1" applyFill="1" applyBorder="1" applyAlignment="1" applyProtection="1">
      <alignment horizontal="center" vertical="center"/>
      <protection hidden="1"/>
    </xf>
    <xf numFmtId="173" fontId="41" fillId="71" borderId="0" xfId="0" applyNumberFormat="1" applyFont="1" applyFill="1" applyBorder="1" applyAlignment="1" applyProtection="1">
      <alignment horizontal="center" vertical="center"/>
      <protection hidden="1"/>
    </xf>
    <xf numFmtId="173" fontId="41" fillId="35" borderId="50" xfId="0" applyNumberFormat="1" applyFont="1" applyFill="1" applyBorder="1" applyAlignment="1" applyProtection="1">
      <alignment horizontal="center"/>
      <protection hidden="1"/>
    </xf>
    <xf numFmtId="173" fontId="41" fillId="35" borderId="16" xfId="0" applyNumberFormat="1" applyFont="1" applyFill="1" applyBorder="1" applyAlignment="1" applyProtection="1">
      <alignment horizontal="center" vertical="center"/>
      <protection hidden="1"/>
    </xf>
    <xf numFmtId="173" fontId="41" fillId="74" borderId="0" xfId="0" applyNumberFormat="1" applyFont="1" applyFill="1" applyBorder="1" applyAlignment="1" applyProtection="1">
      <alignment horizontal="center" vertical="center"/>
      <protection hidden="1"/>
    </xf>
    <xf numFmtId="173" fontId="156" fillId="74" borderId="15" xfId="0" applyNumberFormat="1" applyFont="1" applyFill="1" applyBorder="1" applyAlignment="1" applyProtection="1">
      <alignment horizontal="center"/>
      <protection hidden="1"/>
    </xf>
    <xf numFmtId="173" fontId="49" fillId="76" borderId="15" xfId="0" applyNumberFormat="1" applyFont="1" applyFill="1" applyBorder="1" applyAlignment="1" applyProtection="1">
      <alignment horizontal="center"/>
      <protection hidden="1"/>
    </xf>
    <xf numFmtId="0" fontId="104" fillId="60" borderId="0" xfId="0" applyFont="1" applyFill="1" applyBorder="1" applyProtection="1">
      <protection hidden="1"/>
    </xf>
    <xf numFmtId="173" fontId="41" fillId="60" borderId="15" xfId="0" applyNumberFormat="1" applyFont="1" applyFill="1" applyBorder="1" applyAlignment="1" applyProtection="1">
      <alignment horizontal="center" vertical="center"/>
      <protection hidden="1"/>
    </xf>
    <xf numFmtId="0" fontId="130" fillId="0" borderId="0" xfId="35" applyFont="1" applyBorder="1" applyAlignment="1" applyProtection="1">
      <alignment horizontal="center" vertical="center"/>
    </xf>
    <xf numFmtId="0" fontId="142" fillId="64" borderId="0" xfId="35" applyFont="1" applyFill="1" applyBorder="1" applyAlignment="1" applyProtection="1">
      <alignment horizontal="center" vertical="center"/>
      <protection hidden="1"/>
    </xf>
    <xf numFmtId="0" fontId="141" fillId="64" borderId="0" xfId="35" applyFont="1" applyFill="1" applyBorder="1" applyAlignment="1" applyProtection="1">
      <alignment horizontal="center" vertical="center"/>
      <protection hidden="1"/>
    </xf>
    <xf numFmtId="0" fontId="119" fillId="40" borderId="20" xfId="0" applyFont="1" applyFill="1" applyBorder="1" applyAlignment="1" applyProtection="1">
      <protection hidden="1"/>
    </xf>
    <xf numFmtId="173" fontId="104" fillId="71" borderId="20" xfId="0" applyNumberFormat="1" applyFont="1" applyFill="1" applyBorder="1" applyProtection="1">
      <protection hidden="1"/>
    </xf>
    <xf numFmtId="173" fontId="49" fillId="71" borderId="0" xfId="0" applyNumberFormat="1" applyFont="1" applyFill="1" applyBorder="1" applyProtection="1">
      <protection hidden="1"/>
    </xf>
    <xf numFmtId="173" fontId="104" fillId="40" borderId="50" xfId="0" applyNumberFormat="1" applyFont="1" applyFill="1" applyBorder="1" applyProtection="1">
      <protection hidden="1"/>
    </xf>
    <xf numFmtId="173" fontId="104" fillId="74" borderId="0" xfId="0" applyNumberFormat="1" applyFont="1" applyFill="1" applyBorder="1" applyAlignment="1" applyProtection="1">
      <alignment horizontal="center"/>
      <protection hidden="1"/>
    </xf>
    <xf numFmtId="173" fontId="104" fillId="74" borderId="0" xfId="0" applyNumberFormat="1" applyFont="1" applyFill="1" applyBorder="1" applyProtection="1">
      <protection hidden="1"/>
    </xf>
    <xf numFmtId="173" fontId="157" fillId="74" borderId="15" xfId="0" applyNumberFormat="1" applyFont="1" applyFill="1" applyBorder="1" applyProtection="1">
      <protection hidden="1"/>
    </xf>
    <xf numFmtId="173" fontId="104" fillId="60" borderId="15" xfId="0" applyNumberFormat="1" applyFont="1" applyFill="1" applyBorder="1" applyAlignment="1" applyProtection="1">
      <alignment horizontal="center"/>
      <protection hidden="1"/>
    </xf>
    <xf numFmtId="173" fontId="104" fillId="71" borderId="0" xfId="0" applyNumberFormat="1" applyFont="1" applyFill="1" applyProtection="1">
      <protection hidden="1"/>
    </xf>
    <xf numFmtId="173" fontId="104" fillId="60" borderId="0" xfId="0" applyNumberFormat="1" applyFont="1" applyFill="1" applyProtection="1">
      <protection hidden="1"/>
    </xf>
    <xf numFmtId="173" fontId="104" fillId="71" borderId="17" xfId="0" applyNumberFormat="1" applyFont="1" applyFill="1" applyBorder="1" applyProtection="1">
      <protection hidden="1"/>
    </xf>
    <xf numFmtId="173" fontId="104" fillId="49" borderId="62" xfId="0" applyNumberFormat="1" applyFont="1" applyFill="1" applyBorder="1" applyProtection="1">
      <protection hidden="1"/>
    </xf>
    <xf numFmtId="173" fontId="104" fillId="71" borderId="18" xfId="0" applyNumberFormat="1" applyFont="1" applyFill="1" applyBorder="1" applyProtection="1">
      <protection hidden="1"/>
    </xf>
    <xf numFmtId="173" fontId="104" fillId="71" borderId="19" xfId="0" applyNumberFormat="1" applyFont="1" applyFill="1" applyBorder="1" applyProtection="1">
      <protection hidden="1"/>
    </xf>
    <xf numFmtId="173" fontId="145" fillId="49" borderId="0" xfId="0" applyNumberFormat="1" applyFont="1" applyFill="1" applyBorder="1" applyAlignment="1" applyProtection="1">
      <alignment vertical="center"/>
      <protection hidden="1"/>
    </xf>
    <xf numFmtId="173" fontId="161" fillId="49" borderId="0" xfId="0" applyNumberFormat="1" applyFont="1" applyFill="1" applyBorder="1" applyAlignment="1" applyProtection="1">
      <alignment vertical="center"/>
      <protection hidden="1"/>
    </xf>
    <xf numFmtId="173" fontId="118" fillId="71" borderId="20" xfId="0" applyNumberFormat="1" applyFont="1" applyFill="1" applyBorder="1" applyAlignment="1" applyProtection="1">
      <alignment horizontal="left" vertical="center"/>
      <protection hidden="1"/>
    </xf>
    <xf numFmtId="173" fontId="0" fillId="42" borderId="28" xfId="0" applyNumberFormat="1" applyFill="1" applyBorder="1" applyAlignment="1" applyProtection="1">
      <protection hidden="1"/>
    </xf>
    <xf numFmtId="173" fontId="104" fillId="71" borderId="20" xfId="0" applyNumberFormat="1" applyFont="1" applyFill="1" applyBorder="1" applyAlignment="1" applyProtection="1">
      <alignment horizontal="center"/>
      <protection hidden="1"/>
    </xf>
    <xf numFmtId="173" fontId="104" fillId="42" borderId="0" xfId="0" applyNumberFormat="1" applyFont="1" applyFill="1" applyBorder="1" applyProtection="1">
      <protection hidden="1"/>
    </xf>
    <xf numFmtId="173" fontId="151" fillId="42" borderId="0" xfId="0" applyNumberFormat="1" applyFont="1" applyFill="1" applyBorder="1" applyAlignment="1" applyProtection="1">
      <alignment horizontal="right"/>
      <protection hidden="1"/>
    </xf>
    <xf numFmtId="173" fontId="41" fillId="42" borderId="25" xfId="0" applyNumberFormat="1" applyFont="1" applyFill="1" applyBorder="1" applyAlignment="1" applyProtection="1">
      <alignment horizontal="center"/>
      <protection hidden="1"/>
    </xf>
    <xf numFmtId="173" fontId="151" fillId="42" borderId="25" xfId="0" applyNumberFormat="1" applyFont="1" applyFill="1" applyBorder="1" applyAlignment="1" applyProtection="1">
      <alignment horizontal="center"/>
      <protection hidden="1"/>
    </xf>
    <xf numFmtId="173" fontId="158" fillId="55" borderId="36" xfId="0" applyNumberFormat="1" applyFont="1" applyFill="1" applyBorder="1" applyAlignment="1" applyProtection="1">
      <alignment horizontal="center"/>
      <protection locked="0"/>
    </xf>
    <xf numFmtId="173" fontId="41" fillId="42" borderId="36" xfId="0" applyNumberFormat="1" applyFont="1" applyFill="1" applyBorder="1" applyAlignment="1" applyProtection="1">
      <alignment horizontal="center"/>
      <protection hidden="1"/>
    </xf>
    <xf numFmtId="173" fontId="104" fillId="71" borderId="0" xfId="0" applyNumberFormat="1" applyFont="1" applyFill="1" applyBorder="1" applyAlignment="1" applyProtection="1">
      <alignment horizontal="center"/>
      <protection hidden="1"/>
    </xf>
    <xf numFmtId="173" fontId="104" fillId="71" borderId="0" xfId="0" applyNumberFormat="1" applyFont="1" applyFill="1" applyBorder="1" applyProtection="1">
      <protection hidden="1"/>
    </xf>
    <xf numFmtId="173" fontId="154" fillId="73" borderId="15" xfId="0" applyNumberFormat="1" applyFont="1" applyFill="1" applyBorder="1" applyAlignment="1" applyProtection="1">
      <alignment horizontal="center" vertical="center" wrapText="1"/>
      <protection hidden="1"/>
    </xf>
    <xf numFmtId="173" fontId="104" fillId="71" borderId="20" xfId="0" applyNumberFormat="1" applyFont="1" applyFill="1" applyBorder="1" applyAlignment="1" applyProtection="1">
      <alignment horizontal="center" vertical="center"/>
      <protection hidden="1"/>
    </xf>
    <xf numFmtId="173" fontId="153" fillId="73" borderId="15" xfId="0" applyNumberFormat="1" applyFont="1" applyFill="1" applyBorder="1" applyAlignment="1" applyProtection="1">
      <alignment horizontal="center" vertical="center"/>
      <protection hidden="1"/>
    </xf>
    <xf numFmtId="173" fontId="153" fillId="73" borderId="15" xfId="0" applyNumberFormat="1" applyFont="1" applyFill="1" applyBorder="1" applyAlignment="1" applyProtection="1">
      <alignment horizontal="center"/>
      <protection hidden="1"/>
    </xf>
    <xf numFmtId="173" fontId="41" fillId="42" borderId="15" xfId="0" applyNumberFormat="1" applyFont="1" applyFill="1" applyBorder="1" applyAlignment="1" applyProtection="1">
      <alignment horizontal="center" vertical="center"/>
      <protection hidden="1"/>
    </xf>
    <xf numFmtId="173" fontId="96" fillId="64" borderId="15" xfId="0" applyNumberFormat="1" applyFont="1" applyFill="1" applyBorder="1" applyAlignment="1" applyProtection="1">
      <alignment horizontal="center" vertical="center"/>
      <protection hidden="1"/>
    </xf>
    <xf numFmtId="173" fontId="41" fillId="61" borderId="15" xfId="0" applyNumberFormat="1" applyFont="1" applyFill="1" applyBorder="1" applyAlignment="1" applyProtection="1">
      <alignment horizontal="center" vertical="center"/>
      <protection hidden="1"/>
    </xf>
    <xf numFmtId="173" fontId="41" fillId="65" borderId="15" xfId="0" applyNumberFormat="1" applyFont="1" applyFill="1" applyBorder="1" applyAlignment="1" applyProtection="1">
      <alignment horizontal="center" vertical="center"/>
      <protection hidden="1"/>
    </xf>
    <xf numFmtId="173" fontId="96" fillId="64" borderId="15" xfId="0" quotePrefix="1" applyNumberFormat="1" applyFont="1" applyFill="1" applyBorder="1" applyAlignment="1" applyProtection="1">
      <alignment horizontal="center" vertical="center" wrapText="1"/>
      <protection hidden="1"/>
    </xf>
    <xf numFmtId="173" fontId="96" fillId="64" borderId="15" xfId="0" applyNumberFormat="1" applyFont="1" applyFill="1" applyBorder="1" applyAlignment="1" applyProtection="1">
      <alignment horizontal="center" vertical="center" wrapText="1"/>
      <protection hidden="1"/>
    </xf>
    <xf numFmtId="173" fontId="104" fillId="40" borderId="29" xfId="0" applyNumberFormat="1" applyFont="1" applyFill="1" applyBorder="1" applyProtection="1">
      <protection hidden="1"/>
    </xf>
    <xf numFmtId="173" fontId="160" fillId="40" borderId="50" xfId="0" applyNumberFormat="1" applyFont="1" applyFill="1" applyBorder="1" applyAlignment="1" applyProtection="1">
      <alignment horizontal="center"/>
      <protection hidden="1"/>
    </xf>
    <xf numFmtId="173" fontId="104" fillId="76" borderId="0" xfId="0" applyNumberFormat="1" applyFont="1" applyFill="1" applyBorder="1" applyProtection="1">
      <protection hidden="1"/>
    </xf>
    <xf numFmtId="173" fontId="41" fillId="74" borderId="0" xfId="0" applyNumberFormat="1" applyFont="1" applyFill="1" applyBorder="1" applyAlignment="1" applyProtection="1">
      <alignment horizontal="center"/>
      <protection hidden="1"/>
    </xf>
    <xf numFmtId="173" fontId="41" fillId="76" borderId="0" xfId="0" applyNumberFormat="1" applyFont="1" applyFill="1" applyBorder="1" applyAlignment="1" applyProtection="1">
      <alignment horizontal="center"/>
      <protection hidden="1"/>
    </xf>
    <xf numFmtId="173" fontId="104" fillId="76" borderId="0" xfId="0" applyNumberFormat="1" applyFont="1" applyFill="1" applyBorder="1" applyAlignment="1" applyProtection="1">
      <alignment horizontal="center"/>
      <protection hidden="1"/>
    </xf>
    <xf numFmtId="173" fontId="104" fillId="76" borderId="15" xfId="0" applyNumberFormat="1" applyFont="1" applyFill="1" applyBorder="1" applyProtection="1">
      <protection hidden="1"/>
    </xf>
    <xf numFmtId="173" fontId="49" fillId="60" borderId="15" xfId="0" applyNumberFormat="1" applyFont="1" applyFill="1" applyBorder="1" applyAlignment="1" applyProtection="1">
      <alignment horizontal="center"/>
      <protection hidden="1"/>
    </xf>
    <xf numFmtId="173" fontId="104" fillId="71" borderId="21" xfId="0" applyNumberFormat="1" applyFont="1" applyFill="1" applyBorder="1" applyProtection="1">
      <protection hidden="1"/>
    </xf>
    <xf numFmtId="173" fontId="104" fillId="74" borderId="22" xfId="0" applyNumberFormat="1" applyFont="1" applyFill="1" applyBorder="1" applyProtection="1">
      <protection hidden="1"/>
    </xf>
    <xf numFmtId="173" fontId="104" fillId="71" borderId="23" xfId="0" applyNumberFormat="1" applyFont="1" applyFill="1" applyBorder="1" applyProtection="1">
      <protection hidden="1"/>
    </xf>
    <xf numFmtId="173" fontId="104" fillId="76" borderId="22" xfId="0" applyNumberFormat="1" applyFont="1" applyFill="1" applyBorder="1" applyProtection="1">
      <protection hidden="1"/>
    </xf>
    <xf numFmtId="0" fontId="163" fillId="26" borderId="0" xfId="0" applyFont="1" applyFill="1" applyBorder="1" applyAlignment="1" applyProtection="1">
      <protection hidden="1"/>
    </xf>
    <xf numFmtId="0" fontId="0" fillId="61" borderId="0" xfId="0" applyFill="1" applyAlignment="1"/>
    <xf numFmtId="0" fontId="0" fillId="61" borderId="11" xfId="0" applyFill="1" applyBorder="1" applyAlignment="1"/>
    <xf numFmtId="0" fontId="96" fillId="27" borderId="15" xfId="0" applyFont="1" applyFill="1" applyBorder="1" applyAlignment="1" applyProtection="1">
      <alignment horizontal="center" textRotation="90"/>
      <protection hidden="1"/>
    </xf>
    <xf numFmtId="0" fontId="88" fillId="78" borderId="15" xfId="0" applyFont="1" applyFill="1" applyBorder="1" applyAlignment="1" applyProtection="1">
      <alignment horizontal="center"/>
      <protection locked="0"/>
    </xf>
    <xf numFmtId="0" fontId="114" fillId="77" borderId="15" xfId="0" applyFont="1" applyFill="1" applyBorder="1" applyAlignment="1" applyProtection="1">
      <alignment horizontal="center"/>
      <protection locked="0"/>
    </xf>
    <xf numFmtId="166" fontId="114" fillId="77" borderId="15" xfId="0" applyNumberFormat="1" applyFont="1" applyFill="1" applyBorder="1" applyAlignment="1" applyProtection="1">
      <alignment horizontal="center" vertical="center"/>
      <protection locked="0"/>
    </xf>
    <xf numFmtId="0" fontId="115" fillId="77" borderId="15" xfId="0" applyFont="1" applyFill="1" applyBorder="1" applyAlignment="1" applyProtection="1">
      <alignment horizontal="center" vertical="center"/>
      <protection locked="0"/>
    </xf>
    <xf numFmtId="0" fontId="94" fillId="77" borderId="15" xfId="0" applyFont="1" applyFill="1" applyBorder="1" applyAlignment="1" applyProtection="1">
      <alignment horizontal="center" vertical="center"/>
      <protection locked="0"/>
    </xf>
    <xf numFmtId="0" fontId="42" fillId="27" borderId="37" xfId="0" applyFont="1" applyFill="1" applyBorder="1" applyAlignment="1" applyProtection="1">
      <alignment horizontal="center" vertical="center"/>
      <protection hidden="1"/>
    </xf>
    <xf numFmtId="0" fontId="41" fillId="27" borderId="37" xfId="0" applyFont="1" applyFill="1" applyBorder="1" applyAlignment="1" applyProtection="1">
      <alignment horizontal="center" vertical="center"/>
      <protection hidden="1"/>
    </xf>
    <xf numFmtId="0" fontId="97" fillId="27" borderId="0" xfId="0" applyFont="1" applyFill="1" applyBorder="1" applyAlignment="1" applyProtection="1">
      <alignment horizontal="center"/>
      <protection hidden="1"/>
    </xf>
    <xf numFmtId="0" fontId="97" fillId="27" borderId="0" xfId="0" applyFont="1" applyFill="1" applyBorder="1" applyAlignment="1" applyProtection="1">
      <alignment horizontal="right"/>
      <protection hidden="1"/>
    </xf>
    <xf numFmtId="0" fontId="97" fillId="27" borderId="0" xfId="0" applyFont="1" applyFill="1" applyBorder="1" applyAlignment="1" applyProtection="1">
      <alignment horizontal="left"/>
      <protection hidden="1"/>
    </xf>
    <xf numFmtId="0" fontId="111" fillId="27" borderId="0" xfId="0" applyFont="1" applyFill="1" applyBorder="1" applyAlignment="1" applyProtection="1">
      <alignment horizontal="center"/>
      <protection hidden="1"/>
    </xf>
    <xf numFmtId="0" fontId="97" fillId="27" borderId="0" xfId="0" applyFont="1" applyFill="1" applyBorder="1" applyAlignment="1" applyProtection="1">
      <alignment vertical="top"/>
      <protection hidden="1"/>
    </xf>
    <xf numFmtId="0" fontId="42" fillId="27" borderId="36" xfId="0" applyFont="1" applyFill="1" applyBorder="1" applyAlignment="1" applyProtection="1">
      <alignment horizontal="center" vertical="center"/>
      <protection hidden="1"/>
    </xf>
    <xf numFmtId="0" fontId="42" fillId="27" borderId="16" xfId="0" applyFont="1" applyFill="1" applyBorder="1" applyAlignment="1" applyProtection="1">
      <alignment horizontal="center" vertical="center" wrapText="1"/>
      <protection hidden="1"/>
    </xf>
    <xf numFmtId="173" fontId="104" fillId="35" borderId="16" xfId="0" applyNumberFormat="1" applyFont="1" applyFill="1" applyBorder="1" applyProtection="1">
      <protection hidden="1"/>
    </xf>
    <xf numFmtId="173" fontId="41" fillId="74" borderId="42" xfId="0" applyNumberFormat="1" applyFont="1" applyFill="1" applyBorder="1" applyAlignment="1" applyProtection="1">
      <protection hidden="1"/>
    </xf>
    <xf numFmtId="173" fontId="41" fillId="42" borderId="15" xfId="0" applyNumberFormat="1" applyFont="1" applyFill="1" applyBorder="1" applyAlignment="1" applyProtection="1">
      <alignment horizontal="center"/>
      <protection hidden="1"/>
    </xf>
    <xf numFmtId="0" fontId="97" fillId="27" borderId="0" xfId="0" applyFont="1" applyFill="1" applyBorder="1" applyAlignment="1" applyProtection="1">
      <alignment vertical="top"/>
      <protection hidden="1"/>
    </xf>
    <xf numFmtId="0" fontId="41" fillId="27" borderId="37" xfId="0" applyFont="1" applyFill="1" applyBorder="1" applyAlignment="1" applyProtection="1">
      <alignment horizontal="center" vertical="center"/>
      <protection hidden="1"/>
    </xf>
    <xf numFmtId="0" fontId="97" fillId="27" borderId="19" xfId="0" applyFont="1" applyFill="1" applyBorder="1" applyAlignment="1" applyProtection="1">
      <alignment vertical="center"/>
      <protection hidden="1"/>
    </xf>
    <xf numFmtId="166" fontId="41" fillId="27" borderId="0" xfId="0" applyNumberFormat="1" applyFont="1" applyFill="1" applyBorder="1" applyAlignment="1" applyProtection="1">
      <alignment vertical="center"/>
      <protection hidden="1"/>
    </xf>
    <xf numFmtId="166" fontId="41" fillId="27" borderId="20" xfId="0" applyNumberFormat="1" applyFont="1" applyFill="1" applyBorder="1" applyAlignment="1" applyProtection="1">
      <alignment vertical="center"/>
      <protection hidden="1"/>
    </xf>
    <xf numFmtId="0" fontId="97" fillId="42" borderId="0" xfId="0" applyFont="1" applyFill="1" applyAlignment="1" applyProtection="1">
      <alignment vertical="center"/>
      <protection hidden="1"/>
    </xf>
    <xf numFmtId="0" fontId="109" fillId="27" borderId="0" xfId="0" applyFont="1" applyFill="1" applyBorder="1" applyAlignment="1" applyProtection="1">
      <alignment vertical="center"/>
      <protection hidden="1"/>
    </xf>
    <xf numFmtId="0" fontId="97" fillId="27" borderId="20" xfId="0" applyFont="1" applyFill="1" applyBorder="1" applyAlignment="1" applyProtection="1">
      <alignment vertical="center"/>
      <protection hidden="1"/>
    </xf>
    <xf numFmtId="0" fontId="97" fillId="28" borderId="0" xfId="0" applyFont="1" applyFill="1" applyAlignment="1" applyProtection="1">
      <alignment vertical="center"/>
      <protection hidden="1"/>
    </xf>
    <xf numFmtId="0" fontId="96" fillId="27" borderId="20" xfId="0" applyFont="1" applyFill="1" applyBorder="1" applyAlignment="1" applyProtection="1">
      <alignment vertical="center"/>
      <protection hidden="1"/>
    </xf>
    <xf numFmtId="0" fontId="97" fillId="27" borderId="0" xfId="0" applyFont="1" applyFill="1" applyBorder="1" applyAlignment="1" applyProtection="1">
      <alignment vertical="center"/>
      <protection hidden="1"/>
    </xf>
    <xf numFmtId="0" fontId="109" fillId="42" borderId="0" xfId="0" applyFont="1" applyFill="1" applyAlignment="1" applyProtection="1">
      <alignment vertical="center"/>
      <protection hidden="1"/>
    </xf>
    <xf numFmtId="0" fontId="109" fillId="28" borderId="0" xfId="0" applyFont="1" applyFill="1" applyAlignment="1" applyProtection="1">
      <alignment vertical="center"/>
      <protection hidden="1"/>
    </xf>
    <xf numFmtId="0" fontId="109" fillId="27" borderId="21" xfId="0" applyFont="1" applyFill="1" applyBorder="1" applyAlignment="1" applyProtection="1">
      <alignment vertical="center"/>
      <protection hidden="1"/>
    </xf>
    <xf numFmtId="0" fontId="104" fillId="27" borderId="22" xfId="0" applyFont="1" applyFill="1" applyBorder="1" applyAlignment="1" applyProtection="1">
      <alignment horizontal="left" vertical="center"/>
      <protection hidden="1"/>
    </xf>
    <xf numFmtId="0" fontId="109" fillId="27" borderId="22" xfId="0" applyFont="1" applyFill="1" applyBorder="1" applyAlignment="1" applyProtection="1">
      <alignment vertical="center"/>
      <protection hidden="1"/>
    </xf>
    <xf numFmtId="0" fontId="109" fillId="27" borderId="23" xfId="0" applyFont="1" applyFill="1" applyBorder="1" applyAlignment="1" applyProtection="1">
      <alignment vertical="center"/>
      <protection hidden="1"/>
    </xf>
    <xf numFmtId="173" fontId="49" fillId="27" borderId="0" xfId="0" applyNumberFormat="1" applyFont="1" applyFill="1" applyBorder="1" applyAlignment="1" applyProtection="1">
      <alignment horizontal="center" vertical="center"/>
      <protection hidden="1"/>
    </xf>
    <xf numFmtId="0" fontId="42" fillId="27" borderId="37" xfId="0" applyFont="1" applyFill="1" applyBorder="1" applyAlignment="1" applyProtection="1">
      <alignment horizontal="center" vertical="center"/>
      <protection hidden="1"/>
    </xf>
    <xf numFmtId="0" fontId="41" fillId="27" borderId="37" xfId="0" applyFont="1" applyFill="1" applyBorder="1" applyAlignment="1" applyProtection="1">
      <alignment horizontal="center" vertical="center"/>
      <protection hidden="1"/>
    </xf>
    <xf numFmtId="0" fontId="97" fillId="27" borderId="0" xfId="0" applyFont="1" applyFill="1" applyBorder="1" applyAlignment="1" applyProtection="1">
      <alignment horizontal="right"/>
      <protection hidden="1"/>
    </xf>
    <xf numFmtId="0" fontId="97" fillId="27" borderId="0" xfId="0" applyFont="1" applyFill="1" applyBorder="1" applyAlignment="1" applyProtection="1">
      <alignment horizontal="left"/>
      <protection hidden="1"/>
    </xf>
    <xf numFmtId="0" fontId="111" fillId="27" borderId="0" xfId="0" applyFont="1" applyFill="1" applyBorder="1" applyAlignment="1" applyProtection="1">
      <alignment horizontal="center"/>
      <protection hidden="1"/>
    </xf>
    <xf numFmtId="0" fontId="97" fillId="27" borderId="0" xfId="0" applyFont="1" applyFill="1" applyBorder="1" applyAlignment="1" applyProtection="1">
      <alignment vertical="top"/>
      <protection hidden="1"/>
    </xf>
    <xf numFmtId="0" fontId="97" fillId="27" borderId="0" xfId="0" applyFont="1" applyFill="1" applyBorder="1" applyAlignment="1" applyProtection="1">
      <alignment horizontal="center"/>
      <protection hidden="1"/>
    </xf>
    <xf numFmtId="0" fontId="97" fillId="27" borderId="15" xfId="0" applyFont="1" applyFill="1" applyBorder="1" applyAlignment="1" applyProtection="1">
      <alignment horizontal="center" vertical="center"/>
      <protection hidden="1"/>
    </xf>
    <xf numFmtId="173" fontId="49" fillId="27" borderId="0" xfId="0" applyNumberFormat="1" applyFont="1" applyFill="1" applyBorder="1" applyAlignment="1" applyProtection="1">
      <protection hidden="1"/>
    </xf>
    <xf numFmtId="0" fontId="49" fillId="27" borderId="37" xfId="0" applyFont="1" applyFill="1" applyBorder="1" applyAlignment="1" applyProtection="1">
      <alignment horizontal="center" vertical="center"/>
      <protection hidden="1"/>
    </xf>
    <xf numFmtId="173" fontId="49" fillId="27" borderId="20" xfId="0" applyNumberFormat="1" applyFont="1" applyFill="1" applyBorder="1" applyAlignment="1" applyProtection="1">
      <protection hidden="1"/>
    </xf>
    <xf numFmtId="0" fontId="139" fillId="47" borderId="75" xfId="35" applyFont="1" applyFill="1" applyBorder="1" applyAlignment="1" applyProtection="1">
      <alignment horizontal="center" vertical="center"/>
      <protection hidden="1"/>
    </xf>
    <xf numFmtId="0" fontId="139" fillId="47" borderId="76" xfId="35" applyFont="1" applyFill="1" applyBorder="1" applyAlignment="1" applyProtection="1">
      <alignment horizontal="center" vertical="center"/>
      <protection hidden="1"/>
    </xf>
    <xf numFmtId="0" fontId="139" fillId="47" borderId="77" xfId="35" applyFont="1" applyFill="1" applyBorder="1" applyAlignment="1" applyProtection="1">
      <alignment horizontal="center" vertical="center"/>
      <protection hidden="1"/>
    </xf>
    <xf numFmtId="172" fontId="127" fillId="55" borderId="89" xfId="0" applyNumberFormat="1" applyFont="1" applyFill="1" applyBorder="1" applyAlignment="1" applyProtection="1">
      <alignment horizontal="center"/>
      <protection hidden="1"/>
    </xf>
    <xf numFmtId="171" fontId="127" fillId="55" borderId="89" xfId="0" applyNumberFormat="1" applyFont="1" applyFill="1" applyBorder="1" applyAlignment="1" applyProtection="1">
      <alignment horizontal="center"/>
      <protection hidden="1"/>
    </xf>
    <xf numFmtId="0" fontId="75" fillId="38" borderId="81" xfId="0" applyFont="1" applyFill="1" applyBorder="1" applyAlignment="1" applyProtection="1">
      <protection hidden="1"/>
    </xf>
    <xf numFmtId="0" fontId="75" fillId="38" borderId="82" xfId="0" applyFont="1" applyFill="1" applyBorder="1" applyAlignment="1" applyProtection="1">
      <protection hidden="1"/>
    </xf>
    <xf numFmtId="0" fontId="75" fillId="38" borderId="84" xfId="0" applyFont="1" applyFill="1" applyBorder="1" applyAlignment="1" applyProtection="1">
      <protection hidden="1"/>
    </xf>
    <xf numFmtId="0" fontId="75" fillId="38" borderId="0" xfId="0" applyFont="1" applyFill="1" applyBorder="1" applyAlignment="1" applyProtection="1">
      <protection hidden="1"/>
    </xf>
    <xf numFmtId="0" fontId="75" fillId="40" borderId="86" xfId="0" applyFont="1" applyFill="1" applyBorder="1" applyAlignment="1" applyProtection="1">
      <protection hidden="1"/>
    </xf>
    <xf numFmtId="0" fontId="75" fillId="40" borderId="87" xfId="0" applyFont="1" applyFill="1" applyBorder="1" applyAlignment="1" applyProtection="1">
      <protection hidden="1"/>
    </xf>
    <xf numFmtId="0" fontId="123" fillId="40" borderId="87" xfId="0" applyFont="1" applyFill="1" applyBorder="1" applyAlignment="1" applyProtection="1">
      <alignment horizontal="right"/>
      <protection hidden="1"/>
    </xf>
    <xf numFmtId="0" fontId="129" fillId="65" borderId="78" xfId="35" applyFont="1" applyFill="1" applyBorder="1" applyAlignment="1" applyProtection="1">
      <alignment horizontal="center"/>
      <protection hidden="1"/>
    </xf>
    <xf numFmtId="0" fontId="129" fillId="65" borderId="79" xfId="35" applyFont="1" applyFill="1" applyBorder="1" applyAlignment="1" applyProtection="1">
      <alignment horizontal="center"/>
      <protection hidden="1"/>
    </xf>
    <xf numFmtId="0" fontId="129" fillId="65" borderId="80" xfId="35" applyFont="1" applyFill="1" applyBorder="1" applyAlignment="1" applyProtection="1">
      <alignment horizontal="center"/>
      <protection hidden="1"/>
    </xf>
    <xf numFmtId="0" fontId="128" fillId="64" borderId="75" xfId="35" applyFont="1" applyFill="1" applyBorder="1" applyAlignment="1" applyProtection="1">
      <alignment horizontal="center" vertical="center"/>
    </xf>
    <xf numFmtId="0" fontId="128" fillId="64" borderId="76" xfId="35" applyFont="1" applyFill="1" applyBorder="1" applyAlignment="1" applyProtection="1">
      <alignment horizontal="center" vertical="center"/>
    </xf>
    <xf numFmtId="0" fontId="128" fillId="64" borderId="77" xfId="35" applyFont="1" applyFill="1" applyBorder="1" applyAlignment="1" applyProtection="1">
      <alignment horizontal="center" vertical="center"/>
    </xf>
    <xf numFmtId="0" fontId="128" fillId="64" borderId="75" xfId="35" applyFont="1" applyFill="1" applyBorder="1" applyAlignment="1" applyProtection="1">
      <alignment horizontal="center"/>
      <protection hidden="1"/>
    </xf>
    <xf numFmtId="0" fontId="128" fillId="64" borderId="76" xfId="35" applyFont="1" applyFill="1" applyBorder="1" applyAlignment="1" applyProtection="1">
      <alignment horizontal="center"/>
      <protection hidden="1"/>
    </xf>
    <xf numFmtId="0" fontId="128" fillId="64" borderId="77" xfId="35" applyFont="1" applyFill="1" applyBorder="1" applyAlignment="1" applyProtection="1">
      <alignment horizontal="center"/>
      <protection hidden="1"/>
    </xf>
    <xf numFmtId="0" fontId="140" fillId="70" borderId="0" xfId="0" applyFont="1" applyFill="1" applyAlignment="1">
      <alignment horizontal="center" wrapText="1"/>
    </xf>
    <xf numFmtId="0" fontId="80" fillId="0" borderId="73" xfId="0" applyFont="1" applyBorder="1" applyAlignment="1" applyProtection="1">
      <alignment vertical="center"/>
      <protection hidden="1"/>
    </xf>
    <xf numFmtId="0" fontId="80" fillId="0" borderId="15" xfId="0" applyFont="1" applyBorder="1" applyAlignment="1" applyProtection="1">
      <alignment vertical="center"/>
      <protection hidden="1"/>
    </xf>
    <xf numFmtId="0" fontId="80" fillId="53" borderId="15" xfId="0" applyFont="1" applyFill="1" applyBorder="1" applyAlignment="1" applyProtection="1">
      <alignment horizontal="left" vertical="center"/>
      <protection locked="0"/>
    </xf>
    <xf numFmtId="0" fontId="80" fillId="53" borderId="29" xfId="0" applyFont="1" applyFill="1" applyBorder="1" applyAlignment="1" applyProtection="1">
      <alignment horizontal="left" vertical="center"/>
      <protection locked="0"/>
    </xf>
    <xf numFmtId="0" fontId="80" fillId="0" borderId="70" xfId="0" applyFont="1" applyBorder="1" applyAlignment="1" applyProtection="1">
      <alignment horizontal="left" vertical="center"/>
      <protection hidden="1"/>
    </xf>
    <xf numFmtId="0" fontId="80" fillId="0" borderId="71" xfId="0" applyFont="1" applyBorder="1" applyAlignment="1" applyProtection="1">
      <alignment horizontal="left" vertical="center"/>
      <protection hidden="1"/>
    </xf>
    <xf numFmtId="0" fontId="80" fillId="53" borderId="71" xfId="0" applyFont="1" applyFill="1" applyBorder="1" applyAlignment="1" applyProtection="1">
      <alignment horizontal="left" vertical="center"/>
      <protection locked="0"/>
    </xf>
    <xf numFmtId="0" fontId="80" fillId="53" borderId="72" xfId="0" applyFont="1" applyFill="1" applyBorder="1" applyAlignment="1" applyProtection="1">
      <alignment horizontal="left" vertical="center"/>
      <protection locked="0"/>
    </xf>
    <xf numFmtId="0" fontId="80" fillId="0" borderId="73" xfId="0" applyFont="1" applyBorder="1" applyAlignment="1" applyProtection="1">
      <alignment horizontal="left" vertical="center"/>
      <protection hidden="1"/>
    </xf>
    <xf numFmtId="0" fontId="80" fillId="0" borderId="15" xfId="0" applyFont="1" applyBorder="1" applyAlignment="1" applyProtection="1">
      <alignment horizontal="left" vertical="center"/>
      <protection hidden="1"/>
    </xf>
    <xf numFmtId="0" fontId="95" fillId="53" borderId="15" xfId="0" applyFont="1" applyFill="1" applyBorder="1" applyAlignment="1" applyProtection="1">
      <alignment horizontal="left" vertical="center"/>
      <protection locked="0"/>
    </xf>
    <xf numFmtId="0" fontId="95" fillId="53" borderId="29" xfId="0" applyFont="1" applyFill="1" applyBorder="1" applyAlignment="1" applyProtection="1">
      <alignment horizontal="left" vertical="center"/>
      <protection locked="0"/>
    </xf>
    <xf numFmtId="0" fontId="83" fillId="55" borderId="29" xfId="0" applyFont="1" applyFill="1" applyBorder="1" applyAlignment="1" applyProtection="1">
      <alignment horizontal="left" vertical="center"/>
      <protection locked="0"/>
    </xf>
    <xf numFmtId="0" fontId="83" fillId="55" borderId="50" xfId="0" applyFont="1" applyFill="1" applyBorder="1" applyAlignment="1" applyProtection="1">
      <alignment horizontal="left" vertical="center"/>
      <protection locked="0"/>
    </xf>
    <xf numFmtId="0" fontId="80" fillId="36" borderId="35" xfId="0" applyFont="1" applyFill="1" applyBorder="1" applyAlignment="1" applyProtection="1">
      <alignment horizontal="left"/>
      <protection hidden="1"/>
    </xf>
    <xf numFmtId="0" fontId="80" fillId="36" borderId="27" xfId="0" applyFont="1" applyFill="1" applyBorder="1" applyAlignment="1" applyProtection="1">
      <alignment horizontal="left"/>
      <protection hidden="1"/>
    </xf>
    <xf numFmtId="0" fontId="80" fillId="36" borderId="28" xfId="0" applyFont="1" applyFill="1" applyBorder="1" applyAlignment="1" applyProtection="1">
      <alignment horizontal="left"/>
      <protection hidden="1"/>
    </xf>
    <xf numFmtId="0" fontId="80" fillId="36" borderId="49" xfId="0" applyFont="1" applyFill="1" applyBorder="1" applyAlignment="1" applyProtection="1">
      <alignment horizontal="center"/>
      <protection hidden="1"/>
    </xf>
    <xf numFmtId="0" fontId="80" fillId="36" borderId="25" xfId="0" applyFont="1" applyFill="1" applyBorder="1" applyAlignment="1" applyProtection="1">
      <alignment horizontal="center"/>
      <protection hidden="1"/>
    </xf>
    <xf numFmtId="0" fontId="80" fillId="36" borderId="36" xfId="0" applyFont="1" applyFill="1" applyBorder="1" applyAlignment="1" applyProtection="1">
      <alignment horizontal="center"/>
      <protection hidden="1"/>
    </xf>
    <xf numFmtId="0" fontId="80" fillId="0" borderId="49" xfId="0" applyFont="1" applyBorder="1" applyAlignment="1" applyProtection="1">
      <alignment horizontal="center"/>
      <protection hidden="1"/>
    </xf>
    <xf numFmtId="0" fontId="80" fillId="0" borderId="25" xfId="0" applyFont="1" applyBorder="1" applyAlignment="1" applyProtection="1">
      <alignment horizontal="center"/>
      <protection hidden="1"/>
    </xf>
    <xf numFmtId="0" fontId="80" fillId="0" borderId="36" xfId="0" applyFont="1" applyBorder="1" applyAlignment="1" applyProtection="1">
      <alignment horizontal="center"/>
      <protection hidden="1"/>
    </xf>
    <xf numFmtId="0" fontId="127" fillId="40" borderId="22" xfId="0" applyFont="1" applyFill="1" applyBorder="1" applyAlignment="1" applyProtection="1">
      <alignment horizontal="center" vertical="center" wrapText="1"/>
      <protection hidden="1"/>
    </xf>
    <xf numFmtId="0" fontId="80" fillId="0" borderId="35" xfId="0" applyFont="1" applyBorder="1" applyAlignment="1" applyProtection="1">
      <alignment horizontal="left" vertical="center"/>
      <protection hidden="1"/>
    </xf>
    <xf numFmtId="0" fontId="80" fillId="0" borderId="27" xfId="0" applyFont="1" applyBorder="1" applyAlignment="1" applyProtection="1">
      <alignment horizontal="left" vertical="center"/>
      <protection hidden="1"/>
    </xf>
    <xf numFmtId="0" fontId="80" fillId="0" borderId="28" xfId="0" applyFont="1" applyBorder="1" applyAlignment="1" applyProtection="1">
      <alignment horizontal="left" vertical="center"/>
      <protection hidden="1"/>
    </xf>
    <xf numFmtId="0" fontId="80" fillId="0" borderId="37" xfId="0" applyFont="1" applyBorder="1" applyAlignment="1" applyProtection="1">
      <alignment horizontal="left"/>
      <protection hidden="1"/>
    </xf>
    <xf numFmtId="0" fontId="93" fillId="0" borderId="16" xfId="0" applyFont="1" applyBorder="1" applyAlignment="1" applyProtection="1">
      <alignment horizontal="left" vertical="center"/>
      <protection hidden="1"/>
    </xf>
    <xf numFmtId="0" fontId="93" fillId="0" borderId="15" xfId="0" applyFont="1" applyBorder="1" applyAlignment="1" applyProtection="1">
      <alignment horizontal="left" vertical="center"/>
      <protection hidden="1"/>
    </xf>
    <xf numFmtId="0" fontId="93" fillId="0" borderId="29" xfId="0" applyFont="1" applyBorder="1" applyAlignment="1" applyProtection="1">
      <alignment horizontal="left" vertical="center"/>
      <protection hidden="1"/>
    </xf>
    <xf numFmtId="0" fontId="80" fillId="53" borderId="28" xfId="0" applyFont="1" applyFill="1" applyBorder="1" applyAlignment="1" applyProtection="1">
      <alignment horizontal="left" vertical="center"/>
      <protection locked="0"/>
    </xf>
    <xf numFmtId="0" fontId="80" fillId="53" borderId="26" xfId="0" applyFont="1" applyFill="1" applyBorder="1" applyAlignment="1" applyProtection="1">
      <alignment horizontal="left" vertical="center"/>
      <protection locked="0"/>
    </xf>
    <xf numFmtId="0" fontId="80" fillId="53" borderId="38" xfId="0" applyFont="1" applyFill="1" applyBorder="1" applyAlignment="1" applyProtection="1">
      <alignment horizontal="left" vertical="center"/>
      <protection locked="0"/>
    </xf>
    <xf numFmtId="0" fontId="80" fillId="53" borderId="41" xfId="0" applyFont="1" applyFill="1" applyBorder="1" applyAlignment="1" applyProtection="1">
      <alignment horizontal="left" vertical="center"/>
      <protection locked="0"/>
    </xf>
    <xf numFmtId="0" fontId="83" fillId="53" borderId="15" xfId="0" applyFont="1" applyFill="1" applyBorder="1" applyAlignment="1" applyProtection="1">
      <alignment horizontal="left" vertical="center"/>
      <protection locked="0"/>
    </xf>
    <xf numFmtId="0" fontId="83" fillId="53" borderId="29" xfId="0" applyFont="1" applyFill="1" applyBorder="1" applyAlignment="1" applyProtection="1">
      <alignment horizontal="left" vertical="center"/>
      <protection locked="0"/>
    </xf>
    <xf numFmtId="0" fontId="80" fillId="0" borderId="74" xfId="0" applyFont="1" applyBorder="1" applyAlignment="1" applyProtection="1">
      <alignment horizontal="left" vertical="center"/>
      <protection hidden="1"/>
    </xf>
    <xf numFmtId="0" fontId="80" fillId="0" borderId="50" xfId="0" applyFont="1" applyBorder="1" applyAlignment="1" applyProtection="1">
      <alignment horizontal="left" vertical="center"/>
      <protection hidden="1"/>
    </xf>
    <xf numFmtId="0" fontId="80" fillId="0" borderId="16" xfId="0" applyFont="1" applyBorder="1" applyAlignment="1" applyProtection="1">
      <alignment horizontal="left" vertical="center"/>
      <protection hidden="1"/>
    </xf>
    <xf numFmtId="0" fontId="80" fillId="0" borderId="26" xfId="0" applyFont="1" applyBorder="1" applyAlignment="1" applyProtection="1">
      <alignment horizontal="left" vertical="center"/>
      <protection hidden="1"/>
    </xf>
    <xf numFmtId="0" fontId="93" fillId="53" borderId="16" xfId="0" applyFont="1" applyFill="1" applyBorder="1" applyAlignment="1" applyProtection="1">
      <alignment horizontal="left" vertical="center" wrapText="1"/>
      <protection locked="0"/>
    </xf>
    <xf numFmtId="0" fontId="93" fillId="53" borderId="15" xfId="0" applyFont="1" applyFill="1" applyBorder="1" applyAlignment="1" applyProtection="1">
      <alignment horizontal="left" vertical="center"/>
      <protection locked="0"/>
    </xf>
    <xf numFmtId="0" fontId="93" fillId="53" borderId="26" xfId="0" applyFont="1" applyFill="1" applyBorder="1" applyAlignment="1" applyProtection="1">
      <alignment horizontal="left" vertical="center"/>
      <protection locked="0"/>
    </xf>
    <xf numFmtId="0" fontId="93" fillId="53" borderId="35" xfId="0" applyFont="1" applyFill="1" applyBorder="1" applyAlignment="1" applyProtection="1">
      <alignment horizontal="left" vertical="center"/>
      <protection locked="0"/>
    </xf>
    <xf numFmtId="0" fontId="75" fillId="27" borderId="0" xfId="0" applyFont="1" applyFill="1" applyAlignment="1" applyProtection="1">
      <alignment horizontal="center"/>
      <protection hidden="1"/>
    </xf>
    <xf numFmtId="0" fontId="77" fillId="26" borderId="0" xfId="0" applyFont="1" applyFill="1" applyAlignment="1" applyProtection="1">
      <alignment horizontal="center"/>
      <protection hidden="1"/>
    </xf>
    <xf numFmtId="0" fontId="67" fillId="40" borderId="0" xfId="0" applyFont="1" applyFill="1" applyAlignment="1" applyProtection="1">
      <alignment horizontal="center"/>
      <protection hidden="1"/>
    </xf>
    <xf numFmtId="168" fontId="71" fillId="36" borderId="64" xfId="0" applyNumberFormat="1" applyFont="1" applyFill="1" applyBorder="1" applyAlignment="1" applyProtection="1">
      <alignment horizontal="center" vertical="center"/>
      <protection hidden="1"/>
    </xf>
    <xf numFmtId="0" fontId="53" fillId="36" borderId="65" xfId="0" applyFont="1" applyFill="1" applyBorder="1" applyProtection="1">
      <protection hidden="1"/>
    </xf>
    <xf numFmtId="0" fontId="53" fillId="36" borderId="66" xfId="0" applyFont="1" applyFill="1" applyBorder="1" applyProtection="1">
      <protection hidden="1"/>
    </xf>
    <xf numFmtId="167" fontId="72" fillId="35" borderId="67" xfId="0" applyNumberFormat="1" applyFont="1" applyFill="1" applyBorder="1" applyAlignment="1" applyProtection="1">
      <alignment horizontal="center" vertical="center"/>
      <protection hidden="1"/>
    </xf>
    <xf numFmtId="167" fontId="72" fillId="35" borderId="68" xfId="0" applyNumberFormat="1" applyFont="1" applyFill="1" applyBorder="1" applyAlignment="1" applyProtection="1">
      <alignment horizontal="center" vertical="center"/>
      <protection hidden="1"/>
    </xf>
    <xf numFmtId="167" fontId="72" fillId="35" borderId="69" xfId="0" applyNumberFormat="1" applyFont="1" applyFill="1" applyBorder="1" applyAlignment="1" applyProtection="1">
      <alignment horizontal="center" vertical="center"/>
      <protection hidden="1"/>
    </xf>
    <xf numFmtId="168" fontId="67" fillId="26" borderId="67" xfId="0" applyNumberFormat="1" applyFont="1" applyFill="1" applyBorder="1" applyAlignment="1" applyProtection="1">
      <alignment horizontal="center"/>
      <protection hidden="1"/>
    </xf>
    <xf numFmtId="168" fontId="67" fillId="26" borderId="68" xfId="0" applyNumberFormat="1" applyFont="1" applyFill="1" applyBorder="1" applyAlignment="1" applyProtection="1">
      <alignment horizontal="center"/>
      <protection hidden="1"/>
    </xf>
    <xf numFmtId="168" fontId="67" fillId="26" borderId="69" xfId="0" applyNumberFormat="1" applyFont="1" applyFill="1" applyBorder="1" applyAlignment="1" applyProtection="1">
      <alignment horizontal="center"/>
      <protection hidden="1"/>
    </xf>
    <xf numFmtId="0" fontId="73" fillId="29" borderId="0" xfId="0" applyFont="1" applyFill="1" applyAlignment="1" applyProtection="1">
      <alignment horizontal="center"/>
      <protection hidden="1"/>
    </xf>
    <xf numFmtId="0" fontId="43" fillId="40" borderId="0" xfId="0" applyFont="1" applyFill="1" applyAlignment="1" applyProtection="1">
      <alignment horizontal="center"/>
      <protection hidden="1"/>
    </xf>
    <xf numFmtId="0" fontId="75" fillId="27" borderId="0" xfId="0" applyFont="1" applyFill="1" applyAlignment="1" applyProtection="1">
      <protection hidden="1"/>
    </xf>
    <xf numFmtId="0" fontId="75" fillId="27" borderId="0" xfId="0" applyFont="1" applyFill="1" applyAlignment="1" applyProtection="1">
      <alignment horizontal="left"/>
      <protection hidden="1"/>
    </xf>
    <xf numFmtId="0" fontId="76" fillId="50" borderId="0" xfId="0" applyFont="1" applyFill="1" applyAlignment="1" applyProtection="1">
      <alignment horizontal="left"/>
      <protection hidden="1"/>
    </xf>
    <xf numFmtId="0" fontId="78" fillId="50" borderId="0" xfId="0" applyFont="1" applyFill="1" applyAlignment="1" applyProtection="1">
      <alignment horizontal="left"/>
      <protection hidden="1"/>
    </xf>
    <xf numFmtId="0" fontId="74" fillId="47" borderId="0" xfId="0" applyFont="1" applyFill="1" applyAlignment="1" applyProtection="1">
      <alignment horizontal="center"/>
      <protection hidden="1"/>
    </xf>
    <xf numFmtId="0" fontId="68" fillId="47" borderId="0" xfId="0" applyFont="1" applyFill="1" applyAlignment="1" applyProtection="1">
      <alignment horizontal="center"/>
      <protection hidden="1"/>
    </xf>
    <xf numFmtId="0" fontId="41" fillId="50" borderId="0" xfId="0" applyFont="1" applyFill="1" applyAlignment="1" applyProtection="1">
      <alignment horizontal="left"/>
      <protection hidden="1"/>
    </xf>
    <xf numFmtId="0" fontId="76" fillId="50" borderId="0" xfId="0" applyFont="1" applyFill="1" applyAlignment="1" applyProtection="1">
      <alignment horizontal="center"/>
      <protection hidden="1"/>
    </xf>
    <xf numFmtId="14" fontId="39" fillId="25" borderId="50" xfId="0" applyNumberFormat="1" applyFont="1" applyFill="1" applyBorder="1" applyAlignment="1" applyProtection="1">
      <alignment horizontal="center" vertical="center"/>
      <protection hidden="1"/>
    </xf>
    <xf numFmtId="14" fontId="39" fillId="25" borderId="54" xfId="0" applyNumberFormat="1" applyFont="1" applyFill="1" applyBorder="1" applyAlignment="1" applyProtection="1">
      <alignment horizontal="center" vertical="center"/>
      <protection hidden="1"/>
    </xf>
    <xf numFmtId="0" fontId="106" fillId="25" borderId="12" xfId="0" applyFont="1" applyFill="1" applyBorder="1" applyAlignment="1" applyProtection="1">
      <alignment horizontal="left" vertical="center"/>
      <protection hidden="1"/>
    </xf>
    <xf numFmtId="0" fontId="106" fillId="25" borderId="50" xfId="0" applyFont="1" applyFill="1" applyBorder="1" applyAlignment="1" applyProtection="1">
      <alignment horizontal="left" vertical="center"/>
      <protection hidden="1"/>
    </xf>
    <xf numFmtId="0" fontId="106" fillId="25" borderId="54" xfId="0" applyFont="1" applyFill="1" applyBorder="1" applyAlignment="1" applyProtection="1">
      <alignment horizontal="left" vertical="center"/>
      <protection hidden="1"/>
    </xf>
    <xf numFmtId="0" fontId="105" fillId="26" borderId="0" xfId="0" applyFont="1" applyFill="1" applyBorder="1" applyAlignment="1" applyProtection="1">
      <alignment horizontal="left"/>
      <protection hidden="1"/>
    </xf>
    <xf numFmtId="0" fontId="107" fillId="26" borderId="43" xfId="0" applyFont="1" applyFill="1" applyBorder="1" applyAlignment="1" applyProtection="1">
      <alignment horizontal="center"/>
      <protection hidden="1"/>
    </xf>
    <xf numFmtId="0" fontId="112" fillId="26" borderId="0" xfId="0" applyFont="1" applyFill="1" applyBorder="1" applyAlignment="1" applyProtection="1">
      <alignment horizontal="center" vertical="center"/>
      <protection hidden="1"/>
    </xf>
    <xf numFmtId="0" fontId="104" fillId="33" borderId="44" xfId="0" applyFont="1" applyFill="1" applyBorder="1" applyAlignment="1" applyProtection="1">
      <alignment horizontal="center" vertical="center"/>
      <protection hidden="1"/>
    </xf>
    <xf numFmtId="0" fontId="104" fillId="33" borderId="45" xfId="0" applyFont="1" applyFill="1" applyBorder="1" applyAlignment="1" applyProtection="1">
      <alignment horizontal="center" vertical="center"/>
      <protection hidden="1"/>
    </xf>
    <xf numFmtId="0" fontId="104" fillId="33" borderId="46" xfId="0" applyFont="1" applyFill="1" applyBorder="1" applyAlignment="1" applyProtection="1">
      <alignment horizontal="center" vertical="center"/>
      <protection hidden="1"/>
    </xf>
    <xf numFmtId="0" fontId="104" fillId="33" borderId="47" xfId="0" applyFont="1" applyFill="1" applyBorder="1" applyAlignment="1" applyProtection="1">
      <alignment horizontal="center" vertical="center"/>
      <protection hidden="1"/>
    </xf>
    <xf numFmtId="0" fontId="104" fillId="33" borderId="43" xfId="0" applyFont="1" applyFill="1" applyBorder="1" applyAlignment="1" applyProtection="1">
      <alignment horizontal="center" vertical="center"/>
      <protection hidden="1"/>
    </xf>
    <xf numFmtId="0" fontId="104" fillId="33" borderId="48" xfId="0" applyFont="1" applyFill="1" applyBorder="1" applyAlignment="1" applyProtection="1">
      <alignment horizontal="center" vertical="center"/>
      <protection hidden="1"/>
    </xf>
    <xf numFmtId="0" fontId="104" fillId="33" borderId="41" xfId="0" applyFont="1" applyFill="1" applyBorder="1" applyAlignment="1" applyProtection="1">
      <alignment horizontal="center" vertical="center"/>
      <protection hidden="1"/>
    </xf>
    <xf numFmtId="0" fontId="104" fillId="33" borderId="0" xfId="0" applyFont="1" applyFill="1" applyBorder="1" applyAlignment="1" applyProtection="1">
      <alignment horizontal="center" vertical="center"/>
      <protection hidden="1"/>
    </xf>
    <xf numFmtId="0" fontId="104" fillId="33" borderId="42" xfId="0" applyFont="1" applyFill="1" applyBorder="1" applyAlignment="1" applyProtection="1">
      <alignment horizontal="center" vertical="center"/>
      <protection hidden="1"/>
    </xf>
    <xf numFmtId="0" fontId="104" fillId="33" borderId="49" xfId="0" applyFont="1" applyFill="1" applyBorder="1" applyAlignment="1" applyProtection="1">
      <alignment horizontal="center" vertical="center"/>
      <protection hidden="1"/>
    </xf>
    <xf numFmtId="0" fontId="104" fillId="33" borderId="25" xfId="0" applyFont="1" applyFill="1" applyBorder="1" applyAlignment="1" applyProtection="1">
      <alignment horizontal="center" vertical="center"/>
      <protection hidden="1"/>
    </xf>
    <xf numFmtId="0" fontId="104" fillId="33" borderId="36" xfId="0" applyFont="1" applyFill="1" applyBorder="1" applyAlignment="1" applyProtection="1">
      <alignment horizontal="center" vertical="center"/>
      <protection hidden="1"/>
    </xf>
    <xf numFmtId="0" fontId="26" fillId="33" borderId="29" xfId="0" applyFont="1" applyFill="1" applyBorder="1" applyAlignment="1" applyProtection="1">
      <alignment horizontal="center" vertical="center"/>
      <protection hidden="1"/>
    </xf>
    <xf numFmtId="0" fontId="26" fillId="33" borderId="50" xfId="0" applyFont="1" applyFill="1" applyBorder="1" applyAlignment="1" applyProtection="1">
      <alignment horizontal="center" vertical="center"/>
      <protection hidden="1"/>
    </xf>
    <xf numFmtId="0" fontId="26" fillId="33" borderId="16" xfId="0" applyFont="1" applyFill="1" applyBorder="1" applyAlignment="1" applyProtection="1">
      <alignment horizontal="center" vertical="center"/>
      <protection hidden="1"/>
    </xf>
    <xf numFmtId="0" fontId="104" fillId="33" borderId="51" xfId="0" applyFont="1" applyFill="1" applyBorder="1" applyAlignment="1" applyProtection="1">
      <alignment horizontal="center" vertical="center"/>
      <protection hidden="1"/>
    </xf>
    <xf numFmtId="0" fontId="104" fillId="33" borderId="52" xfId="0" applyFont="1" applyFill="1" applyBorder="1" applyAlignment="1" applyProtection="1">
      <alignment horizontal="center" vertical="center"/>
      <protection hidden="1"/>
    </xf>
    <xf numFmtId="0" fontId="104" fillId="33" borderId="53" xfId="0" applyFont="1" applyFill="1" applyBorder="1" applyAlignment="1" applyProtection="1">
      <alignment horizontal="center" vertical="center"/>
      <protection hidden="1"/>
    </xf>
    <xf numFmtId="0" fontId="29" fillId="24" borderId="58" xfId="0" applyFont="1" applyFill="1" applyBorder="1" applyAlignment="1" applyProtection="1">
      <alignment horizontal="center"/>
      <protection hidden="1"/>
    </xf>
    <xf numFmtId="0" fontId="37" fillId="26" borderId="39" xfId="0" quotePrefix="1" applyFont="1" applyFill="1" applyBorder="1" applyAlignment="1" applyProtection="1">
      <alignment horizontal="center" vertical="center"/>
      <protection hidden="1"/>
    </xf>
    <xf numFmtId="0" fontId="38" fillId="26" borderId="43" xfId="0" applyFont="1" applyFill="1" applyBorder="1" applyAlignment="1" applyProtection="1">
      <alignment horizontal="center" vertical="center"/>
      <protection hidden="1"/>
    </xf>
    <xf numFmtId="0" fontId="38" fillId="26" borderId="40" xfId="0" applyFont="1" applyFill="1" applyBorder="1" applyAlignment="1" applyProtection="1">
      <alignment horizontal="center" vertical="center"/>
      <protection hidden="1"/>
    </xf>
    <xf numFmtId="0" fontId="38" fillId="26" borderId="10" xfId="0" applyFont="1" applyFill="1" applyBorder="1" applyAlignment="1" applyProtection="1">
      <alignment horizontal="center" vertical="center"/>
      <protection hidden="1"/>
    </xf>
    <xf numFmtId="0" fontId="38" fillId="26" borderId="0" xfId="0" applyFont="1" applyFill="1" applyBorder="1" applyAlignment="1" applyProtection="1">
      <alignment horizontal="center" vertical="center"/>
      <protection hidden="1"/>
    </xf>
    <xf numFmtId="0" fontId="38" fillId="26" borderId="11" xfId="0" applyFont="1" applyFill="1" applyBorder="1" applyAlignment="1" applyProtection="1">
      <alignment horizontal="center" vertical="center"/>
      <protection hidden="1"/>
    </xf>
    <xf numFmtId="0" fontId="28" fillId="25" borderId="10" xfId="0" applyFont="1" applyFill="1" applyBorder="1" applyAlignment="1" applyProtection="1">
      <alignment horizontal="right" vertical="center"/>
      <protection hidden="1"/>
    </xf>
    <xf numFmtId="0" fontId="28" fillId="25" borderId="0" xfId="0" applyFont="1" applyFill="1" applyBorder="1" applyAlignment="1" applyProtection="1">
      <alignment horizontal="right" vertical="center"/>
      <protection hidden="1"/>
    </xf>
    <xf numFmtId="0" fontId="28" fillId="25" borderId="13" xfId="0" applyFont="1" applyFill="1" applyBorder="1" applyAlignment="1" applyProtection="1">
      <alignment horizontal="right" vertical="center"/>
      <protection hidden="1"/>
    </xf>
    <xf numFmtId="0" fontId="28" fillId="25" borderId="24" xfId="0" applyFont="1" applyFill="1" applyBorder="1" applyAlignment="1" applyProtection="1">
      <alignment horizontal="right" vertical="center"/>
      <protection hidden="1"/>
    </xf>
    <xf numFmtId="0" fontId="100" fillId="25" borderId="0" xfId="0" applyFont="1" applyFill="1" applyBorder="1" applyAlignment="1" applyProtection="1">
      <alignment horizontal="center" vertical="center"/>
      <protection hidden="1"/>
    </xf>
    <xf numFmtId="0" fontId="100" fillId="25" borderId="24" xfId="0" applyFont="1" applyFill="1" applyBorder="1" applyAlignment="1" applyProtection="1">
      <alignment horizontal="center" vertical="center"/>
      <protection hidden="1"/>
    </xf>
    <xf numFmtId="0" fontId="165" fillId="61" borderId="0" xfId="0" applyFont="1" applyFill="1" applyAlignment="1" applyProtection="1">
      <alignment horizontal="left" vertical="center"/>
      <protection hidden="1"/>
    </xf>
    <xf numFmtId="0" fontId="164" fillId="24" borderId="24" xfId="35" applyFont="1" applyFill="1" applyBorder="1" applyAlignment="1" applyProtection="1">
      <alignment horizontal="center"/>
      <protection hidden="1"/>
    </xf>
    <xf numFmtId="0" fontId="24" fillId="24" borderId="24" xfId="0" applyFont="1" applyFill="1" applyBorder="1" applyAlignment="1" applyProtection="1">
      <alignment horizontal="center"/>
      <protection hidden="1"/>
    </xf>
    <xf numFmtId="0" fontId="28" fillId="32" borderId="0" xfId="0" applyFont="1" applyFill="1" applyBorder="1" applyAlignment="1" applyProtection="1">
      <alignment horizontal="center" vertical="center"/>
      <protection hidden="1"/>
    </xf>
    <xf numFmtId="0" fontId="28" fillId="25" borderId="0" xfId="0" applyFont="1" applyFill="1" applyBorder="1" applyAlignment="1" applyProtection="1">
      <alignment horizontal="center" vertical="center"/>
      <protection hidden="1"/>
    </xf>
    <xf numFmtId="0" fontId="106" fillId="25" borderId="59" xfId="0" applyFont="1" applyFill="1" applyBorder="1" applyAlignment="1" applyProtection="1">
      <alignment vertical="center"/>
      <protection hidden="1"/>
    </xf>
    <xf numFmtId="0" fontId="106" fillId="25" borderId="60" xfId="0" applyFont="1" applyFill="1" applyBorder="1" applyAlignment="1" applyProtection="1">
      <alignment vertical="center"/>
      <protection hidden="1"/>
    </xf>
    <xf numFmtId="0" fontId="106" fillId="25" borderId="60" xfId="0" applyFont="1" applyFill="1" applyBorder="1" applyAlignment="1" applyProtection="1">
      <alignment horizontal="left" vertical="center"/>
      <protection hidden="1"/>
    </xf>
    <xf numFmtId="0" fontId="106" fillId="25" borderId="61" xfId="0" applyFont="1" applyFill="1" applyBorder="1" applyAlignment="1" applyProtection="1">
      <alignment horizontal="left" vertical="center"/>
      <protection hidden="1"/>
    </xf>
    <xf numFmtId="0" fontId="106" fillId="25" borderId="16" xfId="0" applyFont="1" applyFill="1" applyBorder="1" applyAlignment="1" applyProtection="1">
      <alignment horizontal="left" vertical="center"/>
      <protection hidden="1"/>
    </xf>
    <xf numFmtId="0" fontId="106" fillId="25" borderId="29" xfId="0" applyFont="1" applyFill="1" applyBorder="1" applyAlignment="1" applyProtection="1">
      <alignment horizontal="left" vertical="center"/>
      <protection hidden="1"/>
    </xf>
    <xf numFmtId="0" fontId="106" fillId="25" borderId="55" xfId="0" applyFont="1" applyFill="1" applyBorder="1" applyAlignment="1" applyProtection="1">
      <alignment horizontal="left" vertical="center"/>
      <protection hidden="1"/>
    </xf>
    <xf numFmtId="0" fontId="106" fillId="25" borderId="56" xfId="0" applyFont="1" applyFill="1" applyBorder="1" applyAlignment="1" applyProtection="1">
      <alignment horizontal="left" vertical="center"/>
      <protection hidden="1"/>
    </xf>
    <xf numFmtId="0" fontId="106" fillId="25" borderId="56" xfId="0" applyFont="1" applyFill="1" applyBorder="1" applyAlignment="1" applyProtection="1">
      <alignment horizontal="center" vertical="center"/>
      <protection hidden="1"/>
    </xf>
    <xf numFmtId="0" fontId="106" fillId="25" borderId="57" xfId="0" applyFont="1" applyFill="1" applyBorder="1" applyAlignment="1" applyProtection="1">
      <alignment horizontal="center" vertical="center"/>
      <protection hidden="1"/>
    </xf>
    <xf numFmtId="0" fontId="96" fillId="27" borderId="15" xfId="0" applyFont="1" applyFill="1" applyBorder="1" applyAlignment="1" applyProtection="1">
      <alignment horizontal="center" textRotation="90"/>
      <protection hidden="1"/>
    </xf>
    <xf numFmtId="0" fontId="96" fillId="27" borderId="26" xfId="0" applyFont="1" applyFill="1" applyBorder="1" applyAlignment="1" applyProtection="1">
      <alignment horizontal="center" wrapText="1"/>
      <protection hidden="1"/>
    </xf>
    <xf numFmtId="0" fontId="96" fillId="27" borderId="38" xfId="0" applyFont="1" applyFill="1" applyBorder="1" applyAlignment="1" applyProtection="1">
      <alignment horizontal="center"/>
      <protection hidden="1"/>
    </xf>
    <xf numFmtId="0" fontId="96" fillId="27" borderId="37" xfId="0" applyFont="1" applyFill="1" applyBorder="1" applyAlignment="1" applyProtection="1">
      <alignment horizontal="center"/>
      <protection hidden="1"/>
    </xf>
    <xf numFmtId="0" fontId="102" fillId="27" borderId="29" xfId="0" applyFont="1" applyFill="1" applyBorder="1" applyAlignment="1" applyProtection="1">
      <alignment horizontal="center"/>
      <protection hidden="1"/>
    </xf>
    <xf numFmtId="0" fontId="102" fillId="27" borderId="50" xfId="0" applyFont="1" applyFill="1" applyBorder="1" applyAlignment="1" applyProtection="1">
      <alignment horizontal="center"/>
      <protection hidden="1"/>
    </xf>
    <xf numFmtId="0" fontId="102" fillId="27" borderId="16" xfId="0" applyFont="1" applyFill="1" applyBorder="1" applyAlignment="1" applyProtection="1">
      <alignment horizontal="center"/>
      <protection hidden="1"/>
    </xf>
    <xf numFmtId="0" fontId="96" fillId="27" borderId="15" xfId="0" applyFont="1" applyFill="1" applyBorder="1" applyAlignment="1" applyProtection="1">
      <alignment horizontal="center" wrapText="1"/>
      <protection hidden="1"/>
    </xf>
    <xf numFmtId="0" fontId="96" fillId="27" borderId="15" xfId="0" applyFont="1" applyFill="1" applyBorder="1" applyAlignment="1" applyProtection="1">
      <alignment horizontal="center"/>
      <protection hidden="1"/>
    </xf>
    <xf numFmtId="0" fontId="96" fillId="27" borderId="26" xfId="0" applyFont="1" applyFill="1" applyBorder="1" applyAlignment="1" applyProtection="1">
      <alignment horizontal="center" textRotation="90"/>
      <protection hidden="1"/>
    </xf>
    <xf numFmtId="0" fontId="96" fillId="27" borderId="38" xfId="0" applyFont="1" applyFill="1" applyBorder="1" applyAlignment="1" applyProtection="1">
      <alignment horizontal="center" textRotation="90"/>
      <protection hidden="1"/>
    </xf>
    <xf numFmtId="0" fontId="96" fillId="27" borderId="37" xfId="0" applyFont="1" applyFill="1" applyBorder="1" applyAlignment="1" applyProtection="1">
      <alignment horizontal="center" textRotation="90"/>
      <protection hidden="1"/>
    </xf>
    <xf numFmtId="0" fontId="96" fillId="27" borderId="26" xfId="0" applyFont="1" applyFill="1" applyBorder="1" applyAlignment="1" applyProtection="1">
      <alignment horizontal="center" textRotation="90" wrapText="1"/>
      <protection hidden="1"/>
    </xf>
    <xf numFmtId="0" fontId="96" fillId="27" borderId="38" xfId="0" applyFont="1" applyFill="1" applyBorder="1" applyAlignment="1" applyProtection="1">
      <alignment horizontal="center" wrapText="1"/>
      <protection hidden="1"/>
    </xf>
    <xf numFmtId="0" fontId="104" fillId="27" borderId="26" xfId="0" applyFont="1" applyFill="1" applyBorder="1" applyAlignment="1" applyProtection="1">
      <alignment horizontal="center" wrapText="1"/>
      <protection hidden="1"/>
    </xf>
    <xf numFmtId="0" fontId="104" fillId="27" borderId="38" xfId="0" applyFont="1" applyFill="1" applyBorder="1" applyAlignment="1" applyProtection="1">
      <alignment horizontal="center" wrapText="1"/>
      <protection hidden="1"/>
    </xf>
    <xf numFmtId="0" fontId="26" fillId="27" borderId="15" xfId="0" applyFont="1" applyFill="1" applyBorder="1" applyAlignment="1" applyProtection="1">
      <alignment horizontal="center" wrapText="1"/>
      <protection hidden="1"/>
    </xf>
    <xf numFmtId="0" fontId="166" fillId="26" borderId="0" xfId="35" applyFont="1" applyFill="1" applyAlignment="1" applyProtection="1">
      <alignment horizontal="right"/>
      <protection hidden="1"/>
    </xf>
    <xf numFmtId="0" fontId="167" fillId="26" borderId="0" xfId="0" applyFont="1" applyFill="1" applyAlignment="1" applyProtection="1">
      <alignment horizontal="right"/>
      <protection hidden="1"/>
    </xf>
    <xf numFmtId="0" fontId="48" fillId="26" borderId="0" xfId="35" applyFont="1" applyFill="1" applyAlignment="1" applyProtection="1">
      <alignment horizontal="center" wrapText="1"/>
      <protection hidden="1"/>
    </xf>
    <xf numFmtId="0" fontId="48" fillId="26" borderId="0" xfId="35" applyFont="1" applyFill="1" applyAlignment="1" applyProtection="1">
      <alignment horizontal="center"/>
      <protection hidden="1"/>
    </xf>
    <xf numFmtId="0" fontId="3" fillId="35" borderId="0" xfId="0" applyFont="1" applyFill="1" applyAlignment="1" applyProtection="1">
      <alignment horizontal="center"/>
      <protection hidden="1"/>
    </xf>
    <xf numFmtId="0" fontId="56" fillId="40" borderId="25" xfId="0" applyFont="1" applyFill="1" applyBorder="1" applyAlignment="1" applyProtection="1">
      <alignment horizontal="left"/>
      <protection hidden="1"/>
    </xf>
    <xf numFmtId="0" fontId="45" fillId="29" borderId="25" xfId="0" applyFont="1" applyFill="1" applyBorder="1" applyAlignment="1" applyProtection="1">
      <alignment horizontal="center"/>
      <protection hidden="1"/>
    </xf>
    <xf numFmtId="0" fontId="102" fillId="29" borderId="25" xfId="0" applyFont="1" applyFill="1" applyBorder="1" applyAlignment="1" applyProtection="1">
      <alignment horizontal="center"/>
      <protection hidden="1"/>
    </xf>
    <xf numFmtId="0" fontId="107" fillId="27" borderId="15" xfId="0" applyFont="1" applyFill="1" applyBorder="1" applyAlignment="1" applyProtection="1">
      <alignment horizontal="center" wrapText="1"/>
      <protection hidden="1"/>
    </xf>
    <xf numFmtId="0" fontId="107" fillId="27" borderId="15" xfId="0" applyFont="1" applyFill="1" applyBorder="1" applyAlignment="1" applyProtection="1">
      <alignment horizontal="center"/>
      <protection hidden="1"/>
    </xf>
    <xf numFmtId="0" fontId="108" fillId="26" borderId="26" xfId="0" applyFont="1" applyFill="1" applyBorder="1" applyAlignment="1" applyProtection="1">
      <alignment horizontal="center" wrapText="1"/>
      <protection hidden="1"/>
    </xf>
    <xf numFmtId="0" fontId="108" fillId="26" borderId="38" xfId="0" applyFont="1" applyFill="1" applyBorder="1" applyAlignment="1" applyProtection="1">
      <alignment horizontal="center" wrapText="1"/>
      <protection hidden="1"/>
    </xf>
    <xf numFmtId="0" fontId="108" fillId="26" borderId="37" xfId="0" applyFont="1" applyFill="1" applyBorder="1" applyAlignment="1" applyProtection="1">
      <alignment horizontal="center" wrapText="1"/>
      <protection hidden="1"/>
    </xf>
    <xf numFmtId="0" fontId="108" fillId="26" borderId="38" xfId="0" applyFont="1" applyFill="1" applyBorder="1" applyAlignment="1" applyProtection="1">
      <alignment horizontal="center"/>
      <protection hidden="1"/>
    </xf>
    <xf numFmtId="0" fontId="108" fillId="26" borderId="37" xfId="0" applyFont="1" applyFill="1" applyBorder="1" applyAlignment="1" applyProtection="1">
      <alignment horizontal="center"/>
      <protection hidden="1"/>
    </xf>
    <xf numFmtId="0" fontId="96" fillId="42" borderId="15" xfId="0" applyFont="1" applyFill="1" applyBorder="1" applyAlignment="1" applyProtection="1">
      <alignment horizontal="center" vertical="center" wrapText="1"/>
      <protection hidden="1"/>
    </xf>
    <xf numFmtId="0" fontId="96" fillId="42" borderId="29" xfId="0" applyFont="1" applyFill="1" applyBorder="1" applyAlignment="1" applyProtection="1">
      <alignment horizontal="center" vertical="center" wrapText="1"/>
      <protection hidden="1"/>
    </xf>
    <xf numFmtId="0" fontId="96" fillId="42" borderId="16" xfId="0" applyFont="1" applyFill="1" applyBorder="1" applyAlignment="1" applyProtection="1">
      <alignment horizontal="center" vertical="center" wrapText="1"/>
      <protection hidden="1"/>
    </xf>
    <xf numFmtId="0" fontId="96" fillId="42" borderId="50" xfId="0" applyFont="1" applyFill="1" applyBorder="1" applyAlignment="1" applyProtection="1">
      <alignment horizontal="center" vertical="center" wrapText="1"/>
      <protection hidden="1"/>
    </xf>
    <xf numFmtId="0" fontId="97" fillId="40" borderId="0" xfId="0" applyFont="1" applyFill="1" applyBorder="1" applyAlignment="1" applyProtection="1">
      <alignment horizontal="center"/>
      <protection hidden="1"/>
    </xf>
    <xf numFmtId="0" fontId="39" fillId="29" borderId="25" xfId="0" applyFont="1" applyFill="1" applyBorder="1" applyAlignment="1" applyProtection="1">
      <alignment horizontal="center"/>
      <protection hidden="1"/>
    </xf>
    <xf numFmtId="0" fontId="97" fillId="40" borderId="25" xfId="0" applyFont="1" applyFill="1" applyBorder="1" applyAlignment="1" applyProtection="1">
      <alignment horizontal="right"/>
      <protection hidden="1"/>
    </xf>
    <xf numFmtId="0" fontId="49" fillId="42" borderId="25" xfId="0" applyFont="1" applyFill="1" applyBorder="1" applyAlignment="1" applyProtection="1">
      <alignment horizontal="center"/>
      <protection hidden="1"/>
    </xf>
    <xf numFmtId="0" fontId="104" fillId="34" borderId="50" xfId="0" applyFont="1" applyFill="1" applyBorder="1" applyAlignment="1" applyProtection="1">
      <alignment horizontal="center" vertical="center" wrapText="1"/>
      <protection hidden="1"/>
    </xf>
    <xf numFmtId="0" fontId="104" fillId="34" borderId="16" xfId="0" applyFont="1" applyFill="1" applyBorder="1" applyAlignment="1" applyProtection="1">
      <alignment horizontal="center" vertical="center" wrapText="1"/>
      <protection hidden="1"/>
    </xf>
    <xf numFmtId="0" fontId="104" fillId="34" borderId="29" xfId="0" applyFont="1" applyFill="1" applyBorder="1" applyAlignment="1" applyProtection="1">
      <alignment horizontal="center" vertical="center" wrapText="1"/>
      <protection hidden="1"/>
    </xf>
    <xf numFmtId="0" fontId="112" fillId="49" borderId="0" xfId="0" applyFont="1" applyFill="1" applyBorder="1" applyAlignment="1" applyProtection="1">
      <alignment horizontal="center"/>
      <protection hidden="1"/>
    </xf>
    <xf numFmtId="0" fontId="39" fillId="36" borderId="25" xfId="0" applyFont="1" applyFill="1" applyBorder="1" applyAlignment="1" applyProtection="1">
      <alignment horizontal="center"/>
      <protection hidden="1"/>
    </xf>
    <xf numFmtId="0" fontId="49" fillId="42" borderId="25" xfId="0" applyFont="1" applyFill="1" applyBorder="1" applyAlignment="1" applyProtection="1">
      <alignment horizontal="left"/>
      <protection hidden="1"/>
    </xf>
    <xf numFmtId="0" fontId="40" fillId="40" borderId="25" xfId="0" applyFont="1" applyFill="1" applyBorder="1" applyAlignment="1" applyProtection="1">
      <alignment horizontal="right"/>
      <protection hidden="1"/>
    </xf>
    <xf numFmtId="0" fontId="37" fillId="26" borderId="39" xfId="0" applyFont="1" applyFill="1" applyBorder="1" applyAlignment="1" applyProtection="1">
      <alignment horizontal="center" vertical="center"/>
      <protection hidden="1"/>
    </xf>
    <xf numFmtId="0" fontId="100" fillId="25" borderId="0" xfId="0" applyFont="1" applyFill="1" applyBorder="1" applyAlignment="1" applyProtection="1">
      <alignment horizontal="left" vertical="center"/>
      <protection hidden="1"/>
    </xf>
    <xf numFmtId="0" fontId="100" fillId="25" borderId="11" xfId="0" applyFont="1" applyFill="1" applyBorder="1" applyAlignment="1" applyProtection="1">
      <alignment horizontal="left" vertical="center"/>
      <protection hidden="1"/>
    </xf>
    <xf numFmtId="0" fontId="30" fillId="25" borderId="0" xfId="0" applyFont="1" applyFill="1" applyBorder="1" applyAlignment="1" applyProtection="1">
      <alignment horizontal="center" vertical="center"/>
      <protection hidden="1"/>
    </xf>
    <xf numFmtId="0" fontId="100" fillId="25" borderId="0" xfId="0" applyNumberFormat="1" applyFont="1" applyFill="1" applyBorder="1" applyAlignment="1" applyProtection="1">
      <alignment horizontal="center" vertical="center"/>
      <protection hidden="1"/>
    </xf>
    <xf numFmtId="0" fontId="100" fillId="25" borderId="24" xfId="0" applyNumberFormat="1" applyFont="1" applyFill="1" applyBorder="1" applyAlignment="1" applyProtection="1">
      <alignment horizontal="center" vertical="center"/>
      <protection hidden="1"/>
    </xf>
    <xf numFmtId="0" fontId="100" fillId="61" borderId="0" xfId="0" applyNumberFormat="1" applyFont="1" applyFill="1" applyBorder="1" applyAlignment="1" applyProtection="1">
      <alignment horizontal="center" vertical="center"/>
      <protection hidden="1"/>
    </xf>
    <xf numFmtId="0" fontId="100" fillId="61" borderId="24" xfId="0" applyNumberFormat="1" applyFont="1" applyFill="1" applyBorder="1" applyAlignment="1" applyProtection="1">
      <alignment horizontal="center" vertical="center"/>
      <protection hidden="1"/>
    </xf>
    <xf numFmtId="0" fontId="105" fillId="26" borderId="43" xfId="0" applyFont="1" applyFill="1" applyBorder="1" applyAlignment="1" applyProtection="1">
      <alignment horizontal="center"/>
      <protection hidden="1"/>
    </xf>
    <xf numFmtId="0" fontId="101" fillId="26" borderId="0" xfId="0" applyFont="1" applyFill="1" applyBorder="1" applyAlignment="1" applyProtection="1">
      <alignment horizontal="center" vertical="center"/>
      <protection hidden="1"/>
    </xf>
    <xf numFmtId="0" fontId="102" fillId="33" borderId="44" xfId="0" applyFont="1" applyFill="1" applyBorder="1" applyAlignment="1" applyProtection="1">
      <alignment horizontal="center" vertical="center"/>
      <protection hidden="1"/>
    </xf>
    <xf numFmtId="0" fontId="102" fillId="33" borderId="45" xfId="0" applyFont="1" applyFill="1" applyBorder="1" applyAlignment="1" applyProtection="1">
      <alignment horizontal="center" vertical="center"/>
      <protection hidden="1"/>
    </xf>
    <xf numFmtId="0" fontId="102" fillId="33" borderId="46" xfId="0" applyFont="1" applyFill="1" applyBorder="1" applyAlignment="1" applyProtection="1">
      <alignment horizontal="center" vertical="center"/>
      <protection hidden="1"/>
    </xf>
    <xf numFmtId="0" fontId="102" fillId="33" borderId="47" xfId="0" applyFont="1" applyFill="1" applyBorder="1" applyAlignment="1" applyProtection="1">
      <alignment horizontal="center" vertical="center"/>
      <protection hidden="1"/>
    </xf>
    <xf numFmtId="0" fontId="102" fillId="33" borderId="43" xfId="0" applyFont="1" applyFill="1" applyBorder="1" applyAlignment="1" applyProtection="1">
      <alignment horizontal="center" vertical="center"/>
      <protection hidden="1"/>
    </xf>
    <xf numFmtId="0" fontId="102" fillId="33" borderId="48" xfId="0" applyFont="1" applyFill="1" applyBorder="1" applyAlignment="1" applyProtection="1">
      <alignment horizontal="center" vertical="center"/>
      <protection hidden="1"/>
    </xf>
    <xf numFmtId="0" fontId="102" fillId="33" borderId="41" xfId="0" applyFont="1" applyFill="1" applyBorder="1" applyAlignment="1" applyProtection="1">
      <alignment horizontal="center" vertical="center"/>
      <protection hidden="1"/>
    </xf>
    <xf numFmtId="0" fontId="102" fillId="33" borderId="0" xfId="0" applyFont="1" applyFill="1" applyBorder="1" applyAlignment="1" applyProtection="1">
      <alignment horizontal="center" vertical="center"/>
      <protection hidden="1"/>
    </xf>
    <xf numFmtId="0" fontId="102" fillId="33" borderId="42" xfId="0" applyFont="1" applyFill="1" applyBorder="1" applyAlignment="1" applyProtection="1">
      <alignment horizontal="center" vertical="center"/>
      <protection hidden="1"/>
    </xf>
    <xf numFmtId="0" fontId="102" fillId="33" borderId="49" xfId="0" applyFont="1" applyFill="1" applyBorder="1" applyAlignment="1" applyProtection="1">
      <alignment horizontal="center" vertical="center"/>
      <protection hidden="1"/>
    </xf>
    <xf numFmtId="0" fontId="102" fillId="33" borderId="25" xfId="0" applyFont="1" applyFill="1" applyBorder="1" applyAlignment="1" applyProtection="1">
      <alignment horizontal="center" vertical="center"/>
      <protection hidden="1"/>
    </xf>
    <xf numFmtId="0" fontId="102" fillId="33" borderId="36" xfId="0" applyFont="1" applyFill="1" applyBorder="1" applyAlignment="1" applyProtection="1">
      <alignment horizontal="center" vertical="center"/>
      <protection hidden="1"/>
    </xf>
    <xf numFmtId="0" fontId="102" fillId="33" borderId="51" xfId="0" applyFont="1" applyFill="1" applyBorder="1" applyAlignment="1" applyProtection="1">
      <alignment horizontal="center" vertical="center"/>
      <protection hidden="1"/>
    </xf>
    <xf numFmtId="0" fontId="102" fillId="33" borderId="52" xfId="0" applyFont="1" applyFill="1" applyBorder="1" applyAlignment="1" applyProtection="1">
      <alignment horizontal="center" vertical="center"/>
      <protection hidden="1"/>
    </xf>
    <xf numFmtId="0" fontId="102" fillId="33" borderId="53" xfId="0" applyFont="1" applyFill="1" applyBorder="1" applyAlignment="1" applyProtection="1">
      <alignment horizontal="center" vertical="center"/>
      <protection hidden="1"/>
    </xf>
    <xf numFmtId="0" fontId="110" fillId="29" borderId="25" xfId="0" applyFont="1" applyFill="1" applyBorder="1" applyAlignment="1" applyProtection="1">
      <alignment horizontal="right"/>
      <protection hidden="1"/>
    </xf>
    <xf numFmtId="0" fontId="96" fillId="27" borderId="29" xfId="0" applyFont="1" applyFill="1" applyBorder="1" applyAlignment="1" applyProtection="1">
      <alignment horizontal="center"/>
      <protection hidden="1"/>
    </xf>
    <xf numFmtId="0" fontId="96" fillId="27" borderId="50" xfId="0" applyFont="1" applyFill="1" applyBorder="1" applyAlignment="1" applyProtection="1">
      <alignment horizontal="center"/>
      <protection hidden="1"/>
    </xf>
    <xf numFmtId="0" fontId="96" fillId="27" borderId="16" xfId="0" applyFont="1" applyFill="1" applyBorder="1" applyAlignment="1" applyProtection="1">
      <alignment horizontal="center"/>
      <protection hidden="1"/>
    </xf>
    <xf numFmtId="0" fontId="109" fillId="27" borderId="38" xfId="0" applyFont="1" applyFill="1" applyBorder="1" applyAlignment="1" applyProtection="1">
      <alignment horizontal="center"/>
      <protection hidden="1"/>
    </xf>
    <xf numFmtId="0" fontId="109" fillId="27" borderId="37" xfId="0" applyFont="1" applyFill="1" applyBorder="1" applyAlignment="1" applyProtection="1">
      <alignment horizontal="center"/>
      <protection hidden="1"/>
    </xf>
    <xf numFmtId="0" fontId="104" fillId="27" borderId="15" xfId="0" applyFont="1" applyFill="1" applyBorder="1" applyAlignment="1" applyProtection="1">
      <alignment horizontal="center" wrapText="1"/>
      <protection hidden="1"/>
    </xf>
    <xf numFmtId="0" fontId="108" fillId="27" borderId="29" xfId="0" applyFont="1" applyFill="1" applyBorder="1" applyAlignment="1" applyProtection="1">
      <alignment horizontal="center"/>
      <protection hidden="1"/>
    </xf>
    <xf numFmtId="0" fontId="109" fillId="27" borderId="50" xfId="0" applyFont="1" applyFill="1" applyBorder="1" applyAlignment="1" applyProtection="1">
      <alignment horizontal="center"/>
      <protection hidden="1"/>
    </xf>
    <xf numFmtId="0" fontId="109" fillId="27" borderId="16" xfId="0" applyFont="1" applyFill="1" applyBorder="1" applyAlignment="1" applyProtection="1">
      <alignment horizontal="center"/>
      <protection hidden="1"/>
    </xf>
    <xf numFmtId="0" fontId="96" fillId="27" borderId="37" xfId="0" applyFont="1" applyFill="1" applyBorder="1" applyAlignment="1" applyProtection="1">
      <alignment horizontal="center" wrapText="1"/>
      <protection hidden="1"/>
    </xf>
    <xf numFmtId="0" fontId="166" fillId="35" borderId="0" xfId="35" applyFont="1" applyFill="1" applyAlignment="1" applyProtection="1">
      <alignment horizontal="center"/>
      <protection hidden="1"/>
    </xf>
    <xf numFmtId="0" fontId="167" fillId="35" borderId="0" xfId="0" applyFont="1" applyFill="1" applyAlignment="1" applyProtection="1">
      <alignment horizontal="center"/>
      <protection hidden="1"/>
    </xf>
    <xf numFmtId="0" fontId="0" fillId="35" borderId="0" xfId="0" applyFill="1" applyAlignment="1" applyProtection="1">
      <alignment horizontal="center"/>
      <protection hidden="1"/>
    </xf>
    <xf numFmtId="0" fontId="104" fillId="27" borderId="35" xfId="0" applyFont="1" applyFill="1" applyBorder="1" applyAlignment="1" applyProtection="1">
      <alignment horizontal="center" wrapText="1"/>
      <protection hidden="1"/>
    </xf>
    <xf numFmtId="0" fontId="109" fillId="27" borderId="41" xfId="0" applyFont="1" applyFill="1" applyBorder="1" applyAlignment="1" applyProtection="1">
      <alignment horizontal="center"/>
      <protection hidden="1"/>
    </xf>
    <xf numFmtId="0" fontId="109" fillId="27" borderId="49" xfId="0" applyFont="1" applyFill="1" applyBorder="1" applyAlignment="1" applyProtection="1">
      <alignment horizontal="center"/>
      <protection hidden="1"/>
    </xf>
    <xf numFmtId="0" fontId="51" fillId="29" borderId="25" xfId="0" applyFont="1" applyFill="1" applyBorder="1" applyAlignment="1" applyProtection="1">
      <alignment horizontal="center"/>
      <protection hidden="1"/>
    </xf>
    <xf numFmtId="0" fontId="52" fillId="29" borderId="25" xfId="0" applyFont="1" applyFill="1" applyBorder="1" applyAlignment="1" applyProtection="1">
      <alignment horizontal="center"/>
      <protection hidden="1"/>
    </xf>
    <xf numFmtId="0" fontId="45" fillId="40" borderId="25" xfId="0" applyFont="1" applyFill="1" applyBorder="1" applyAlignment="1" applyProtection="1">
      <alignment horizontal="left"/>
      <protection hidden="1"/>
    </xf>
    <xf numFmtId="0" fontId="109" fillId="38" borderId="15" xfId="0" applyFont="1" applyFill="1" applyBorder="1" applyAlignment="1" applyProtection="1">
      <alignment horizontal="center"/>
      <protection hidden="1"/>
    </xf>
    <xf numFmtId="0" fontId="96" fillId="27" borderId="38" xfId="0" applyFont="1" applyFill="1" applyBorder="1" applyAlignment="1" applyProtection="1">
      <alignment horizontal="center" textRotation="90" wrapText="1"/>
      <protection hidden="1"/>
    </xf>
    <xf numFmtId="0" fontId="108" fillId="27" borderId="50" xfId="0" applyFont="1" applyFill="1" applyBorder="1" applyAlignment="1" applyProtection="1">
      <alignment horizontal="center"/>
      <protection hidden="1"/>
    </xf>
    <xf numFmtId="0" fontId="42" fillId="27" borderId="26" xfId="0" applyFont="1" applyFill="1" applyBorder="1" applyAlignment="1" applyProtection="1">
      <alignment horizontal="center" vertical="center"/>
      <protection hidden="1"/>
    </xf>
    <xf numFmtId="0" fontId="42" fillId="27" borderId="37" xfId="0" applyFont="1" applyFill="1" applyBorder="1" applyAlignment="1" applyProtection="1">
      <alignment horizontal="center" vertical="center"/>
      <protection hidden="1"/>
    </xf>
    <xf numFmtId="0" fontId="111" fillId="29" borderId="62" xfId="0" applyFont="1" applyFill="1" applyBorder="1" applyAlignment="1" applyProtection="1">
      <alignment horizontal="center" vertical="center"/>
      <protection hidden="1"/>
    </xf>
    <xf numFmtId="0" fontId="111" fillId="29" borderId="62" xfId="0" applyFont="1" applyFill="1" applyBorder="1" applyAlignment="1" applyProtection="1">
      <alignment horizontal="center" vertical="top"/>
      <protection hidden="1"/>
    </xf>
    <xf numFmtId="0" fontId="97" fillId="27" borderId="0" xfId="0" applyFont="1" applyFill="1" applyBorder="1" applyAlignment="1" applyProtection="1">
      <alignment horizontal="left" vertical="top"/>
      <protection hidden="1"/>
    </xf>
    <xf numFmtId="0" fontId="111" fillId="27" borderId="0" xfId="0" applyFont="1" applyFill="1" applyBorder="1" applyAlignment="1" applyProtection="1">
      <alignment horizontal="center"/>
      <protection hidden="1"/>
    </xf>
    <xf numFmtId="0" fontId="97" fillId="27" borderId="0" xfId="0" applyFont="1" applyFill="1" applyBorder="1" applyAlignment="1" applyProtection="1">
      <alignment vertical="top"/>
      <protection hidden="1"/>
    </xf>
    <xf numFmtId="0" fontId="97" fillId="27" borderId="25" xfId="0" applyFont="1" applyFill="1" applyBorder="1" applyAlignment="1" applyProtection="1">
      <alignment horizontal="left" vertical="top"/>
      <protection hidden="1"/>
    </xf>
    <xf numFmtId="0" fontId="111" fillId="27" borderId="24" xfId="0" applyFont="1" applyFill="1" applyBorder="1" applyAlignment="1" applyProtection="1">
      <alignment horizontal="center"/>
      <protection hidden="1"/>
    </xf>
    <xf numFmtId="0" fontId="112" fillId="27" borderId="58" xfId="0" applyFont="1" applyFill="1" applyBorder="1" applyAlignment="1" applyProtection="1">
      <alignment horizontal="center"/>
      <protection hidden="1"/>
    </xf>
    <xf numFmtId="0" fontId="111" fillId="29" borderId="0" xfId="0" applyFont="1" applyFill="1" applyBorder="1" applyAlignment="1" applyProtection="1">
      <alignment horizontal="right"/>
      <protection hidden="1"/>
    </xf>
    <xf numFmtId="0" fontId="111" fillId="29" borderId="0" xfId="0" applyFont="1" applyFill="1" applyBorder="1" applyAlignment="1" applyProtection="1">
      <protection hidden="1"/>
    </xf>
    <xf numFmtId="0" fontId="97" fillId="27" borderId="15" xfId="0" applyFont="1" applyFill="1" applyBorder="1" applyAlignment="1" applyProtection="1">
      <alignment horizontal="center" vertical="top"/>
      <protection hidden="1"/>
    </xf>
    <xf numFmtId="0" fontId="96" fillId="27" borderId="15" xfId="0" applyFont="1" applyFill="1" applyBorder="1" applyAlignment="1" applyProtection="1">
      <alignment horizontal="center" vertical="top"/>
      <protection hidden="1"/>
    </xf>
    <xf numFmtId="0" fontId="109" fillId="27" borderId="15" xfId="0" applyFont="1" applyFill="1" applyBorder="1" applyAlignment="1" applyProtection="1">
      <alignment horizontal="center" vertical="top"/>
      <protection hidden="1"/>
    </xf>
    <xf numFmtId="0" fontId="5" fillId="27" borderId="0" xfId="0" applyFont="1" applyFill="1" applyBorder="1" applyAlignment="1" applyProtection="1">
      <alignment horizontal="center"/>
      <protection hidden="1"/>
    </xf>
    <xf numFmtId="0" fontId="104" fillId="27" borderId="38" xfId="0" applyFont="1" applyFill="1" applyBorder="1" applyAlignment="1" applyProtection="1">
      <alignment horizontal="center" vertical="top"/>
      <protection hidden="1"/>
    </xf>
    <xf numFmtId="0" fontId="104" fillId="27" borderId="37" xfId="0" applyFont="1" applyFill="1" applyBorder="1" applyAlignment="1" applyProtection="1">
      <alignment horizontal="center" vertical="top"/>
      <protection hidden="1"/>
    </xf>
    <xf numFmtId="0" fontId="104" fillId="27" borderId="0" xfId="0" applyFont="1" applyFill="1" applyBorder="1" applyAlignment="1" applyProtection="1">
      <alignment horizontal="center" vertical="top"/>
      <protection hidden="1"/>
    </xf>
    <xf numFmtId="0" fontId="104" fillId="27" borderId="42" xfId="0" applyFont="1" applyFill="1" applyBorder="1" applyAlignment="1" applyProtection="1">
      <alignment horizontal="center" vertical="top"/>
      <protection hidden="1"/>
    </xf>
    <xf numFmtId="0" fontId="104" fillId="27" borderId="25" xfId="0" applyFont="1" applyFill="1" applyBorder="1" applyAlignment="1" applyProtection="1">
      <alignment horizontal="center" vertical="top"/>
      <protection hidden="1"/>
    </xf>
    <xf numFmtId="0" fontId="104" fillId="27" borderId="36" xfId="0" applyFont="1" applyFill="1" applyBorder="1" applyAlignment="1" applyProtection="1">
      <alignment horizontal="center" vertical="top"/>
      <protection hidden="1"/>
    </xf>
    <xf numFmtId="0" fontId="112" fillId="27" borderId="0" xfId="0" applyFont="1" applyFill="1" applyBorder="1" applyAlignment="1" applyProtection="1">
      <alignment horizontal="center"/>
      <protection hidden="1"/>
    </xf>
    <xf numFmtId="0" fontId="104" fillId="27" borderId="29" xfId="0" applyFont="1" applyFill="1" applyBorder="1" applyAlignment="1" applyProtection="1">
      <alignment horizontal="center" vertical="center"/>
      <protection hidden="1"/>
    </xf>
    <xf numFmtId="0" fontId="104" fillId="27" borderId="50" xfId="0" applyFont="1" applyFill="1" applyBorder="1" applyAlignment="1" applyProtection="1">
      <alignment horizontal="center" vertical="center"/>
      <protection hidden="1"/>
    </xf>
    <xf numFmtId="0" fontId="104" fillId="27" borderId="16" xfId="0" applyFont="1" applyFill="1" applyBorder="1" applyAlignment="1" applyProtection="1">
      <alignment horizontal="center" vertical="center"/>
      <protection hidden="1"/>
    </xf>
    <xf numFmtId="0" fontId="104" fillId="27" borderId="35" xfId="0" applyFont="1" applyFill="1" applyBorder="1" applyAlignment="1" applyProtection="1">
      <alignment horizontal="center" vertical="top" wrapText="1"/>
      <protection hidden="1"/>
    </xf>
    <xf numFmtId="0" fontId="104" fillId="27" borderId="28" xfId="0" applyFont="1" applyFill="1" applyBorder="1" applyAlignment="1" applyProtection="1">
      <alignment horizontal="center" vertical="top" wrapText="1"/>
      <protection hidden="1"/>
    </xf>
    <xf numFmtId="0" fontId="104" fillId="27" borderId="41" xfId="0" applyFont="1" applyFill="1" applyBorder="1" applyAlignment="1" applyProtection="1">
      <alignment horizontal="center" vertical="top" wrapText="1"/>
      <protection hidden="1"/>
    </xf>
    <xf numFmtId="0" fontId="104" fillId="27" borderId="42" xfId="0" applyFont="1" applyFill="1" applyBorder="1" applyAlignment="1" applyProtection="1">
      <alignment horizontal="center" vertical="top" wrapText="1"/>
      <protection hidden="1"/>
    </xf>
    <xf numFmtId="0" fontId="104" fillId="27" borderId="49" xfId="0" applyFont="1" applyFill="1" applyBorder="1" applyAlignment="1" applyProtection="1">
      <alignment horizontal="center" vertical="top" wrapText="1"/>
      <protection hidden="1"/>
    </xf>
    <xf numFmtId="0" fontId="104" fillId="27" borderId="36" xfId="0" applyFont="1" applyFill="1" applyBorder="1" applyAlignment="1" applyProtection="1">
      <alignment horizontal="center" vertical="top" wrapText="1"/>
      <protection hidden="1"/>
    </xf>
    <xf numFmtId="0" fontId="104" fillId="27" borderId="26" xfId="0" applyFont="1" applyFill="1" applyBorder="1" applyAlignment="1" applyProtection="1">
      <alignment horizontal="center" vertical="top" wrapText="1"/>
      <protection hidden="1"/>
    </xf>
    <xf numFmtId="0" fontId="104" fillId="27" borderId="38" xfId="0" applyFont="1" applyFill="1" applyBorder="1" applyAlignment="1" applyProtection="1">
      <alignment horizontal="center" vertical="top" wrapText="1"/>
      <protection hidden="1"/>
    </xf>
    <xf numFmtId="0" fontId="104" fillId="27" borderId="37" xfId="0" applyFont="1" applyFill="1" applyBorder="1" applyAlignment="1" applyProtection="1">
      <alignment horizontal="center" vertical="top" wrapText="1"/>
      <protection hidden="1"/>
    </xf>
    <xf numFmtId="0" fontId="97" fillId="27" borderId="35" xfId="0" applyFont="1" applyFill="1" applyBorder="1" applyAlignment="1" applyProtection="1">
      <alignment vertical="top"/>
      <protection hidden="1"/>
    </xf>
    <xf numFmtId="0" fontId="97" fillId="27" borderId="28" xfId="0" applyFont="1" applyFill="1" applyBorder="1" applyAlignment="1" applyProtection="1">
      <alignment vertical="top"/>
      <protection hidden="1"/>
    </xf>
    <xf numFmtId="0" fontId="97" fillId="27" borderId="49" xfId="0" applyFont="1" applyFill="1" applyBorder="1" applyAlignment="1" applyProtection="1">
      <alignment vertical="top"/>
      <protection hidden="1"/>
    </xf>
    <xf numFmtId="0" fontId="97" fillId="27" borderId="36" xfId="0" applyFont="1" applyFill="1" applyBorder="1" applyAlignment="1" applyProtection="1">
      <alignment vertical="top"/>
      <protection hidden="1"/>
    </xf>
    <xf numFmtId="0" fontId="41" fillId="27" borderId="26" xfId="0" applyFont="1" applyFill="1" applyBorder="1" applyAlignment="1" applyProtection="1">
      <alignment horizontal="center" vertical="center"/>
      <protection hidden="1"/>
    </xf>
    <xf numFmtId="0" fontId="41" fillId="27" borderId="37" xfId="0" applyFont="1" applyFill="1" applyBorder="1" applyAlignment="1" applyProtection="1">
      <alignment horizontal="center" vertical="center"/>
      <protection hidden="1"/>
    </xf>
    <xf numFmtId="0" fontId="104" fillId="27" borderId="35" xfId="0" applyFont="1" applyFill="1" applyBorder="1" applyAlignment="1" applyProtection="1">
      <alignment horizontal="center" vertical="center"/>
      <protection hidden="1"/>
    </xf>
    <xf numFmtId="0" fontId="104" fillId="27" borderId="27" xfId="0" applyFont="1" applyFill="1" applyBorder="1" applyAlignment="1" applyProtection="1">
      <alignment horizontal="center" vertical="center"/>
      <protection hidden="1"/>
    </xf>
    <xf numFmtId="0" fontId="104" fillId="27" borderId="28" xfId="0" applyFont="1" applyFill="1" applyBorder="1" applyAlignment="1" applyProtection="1">
      <alignment horizontal="center" vertical="center"/>
      <protection hidden="1"/>
    </xf>
    <xf numFmtId="0" fontId="104" fillId="27" borderId="49" xfId="0" applyFont="1" applyFill="1" applyBorder="1" applyAlignment="1" applyProtection="1">
      <alignment horizontal="center" vertical="center"/>
      <protection hidden="1"/>
    </xf>
    <xf numFmtId="0" fontId="104" fillId="27" borderId="25" xfId="0" applyFont="1" applyFill="1" applyBorder="1" applyAlignment="1" applyProtection="1">
      <alignment horizontal="center" vertical="center"/>
      <protection hidden="1"/>
    </xf>
    <xf numFmtId="0" fontId="104" fillId="27" borderId="36" xfId="0" applyFont="1" applyFill="1" applyBorder="1" applyAlignment="1" applyProtection="1">
      <alignment horizontal="center" vertical="center"/>
      <protection hidden="1"/>
    </xf>
    <xf numFmtId="164" fontId="97" fillId="27" borderId="35" xfId="28" applyFont="1" applyFill="1" applyBorder="1" applyAlignment="1" applyProtection="1">
      <alignment horizontal="center" vertical="top"/>
      <protection hidden="1"/>
    </xf>
    <xf numFmtId="164" fontId="97" fillId="27" borderId="28" xfId="28" applyFont="1" applyFill="1" applyBorder="1" applyAlignment="1" applyProtection="1">
      <alignment horizontal="center" vertical="top"/>
      <protection hidden="1"/>
    </xf>
    <xf numFmtId="164" fontId="97" fillId="27" borderId="49" xfId="28" applyFont="1" applyFill="1" applyBorder="1" applyAlignment="1" applyProtection="1">
      <alignment horizontal="center" vertical="top"/>
      <protection hidden="1"/>
    </xf>
    <xf numFmtId="164" fontId="97" fillId="27" borderId="36" xfId="28" applyFont="1" applyFill="1" applyBorder="1" applyAlignment="1" applyProtection="1">
      <alignment horizontal="center" vertical="top"/>
      <protection hidden="1"/>
    </xf>
    <xf numFmtId="0" fontId="39" fillId="27" borderId="0" xfId="0" applyFont="1" applyFill="1" applyBorder="1" applyAlignment="1" applyProtection="1">
      <alignment horizontal="center"/>
      <protection hidden="1"/>
    </xf>
    <xf numFmtId="0" fontId="39" fillId="27" borderId="0" xfId="0" applyFont="1" applyFill="1" applyBorder="1" applyAlignment="1" applyProtection="1">
      <alignment horizontal="left"/>
      <protection hidden="1"/>
    </xf>
    <xf numFmtId="0" fontId="97" fillId="27" borderId="0" xfId="0" applyFont="1" applyFill="1" applyBorder="1" applyAlignment="1" applyProtection="1">
      <alignment horizontal="left"/>
      <protection hidden="1"/>
    </xf>
    <xf numFmtId="0" fontId="97" fillId="27" borderId="25" xfId="0" applyFont="1" applyFill="1" applyBorder="1" applyAlignment="1" applyProtection="1">
      <alignment horizontal="left"/>
      <protection hidden="1"/>
    </xf>
    <xf numFmtId="0" fontId="104" fillId="27" borderId="22" xfId="0" applyFont="1" applyFill="1" applyBorder="1" applyAlignment="1" applyProtection="1">
      <alignment horizontal="center" vertical="center"/>
      <protection hidden="1"/>
    </xf>
    <xf numFmtId="0" fontId="97" fillId="27" borderId="0" xfId="0" applyFont="1" applyFill="1" applyBorder="1" applyAlignment="1" applyProtection="1">
      <alignment horizontal="center" vertical="center"/>
      <protection hidden="1"/>
    </xf>
    <xf numFmtId="0" fontId="104" fillId="27" borderId="0" xfId="0" applyFont="1" applyFill="1" applyBorder="1" applyAlignment="1" applyProtection="1">
      <alignment horizontal="center" vertical="center"/>
      <protection hidden="1"/>
    </xf>
    <xf numFmtId="173" fontId="41" fillId="27" borderId="0" xfId="0" applyNumberFormat="1" applyFont="1" applyFill="1" applyBorder="1" applyAlignment="1" applyProtection="1">
      <alignment vertical="center"/>
      <protection hidden="1"/>
    </xf>
    <xf numFmtId="0" fontId="96" fillId="27" borderId="22" xfId="0" applyFont="1" applyFill="1" applyBorder="1" applyAlignment="1" applyProtection="1">
      <alignment horizontal="center" vertical="center"/>
      <protection hidden="1"/>
    </xf>
    <xf numFmtId="0" fontId="96" fillId="27" borderId="23" xfId="0" applyFont="1" applyFill="1" applyBorder="1" applyAlignment="1" applyProtection="1">
      <alignment horizontal="center" vertical="center"/>
      <protection hidden="1"/>
    </xf>
    <xf numFmtId="173" fontId="41" fillId="27" borderId="0" xfId="0" applyNumberFormat="1" applyFont="1" applyFill="1" applyBorder="1" applyAlignment="1" applyProtection="1">
      <alignment horizontal="center" vertical="center"/>
      <protection hidden="1"/>
    </xf>
    <xf numFmtId="173" fontId="49" fillId="27" borderId="25" xfId="0" applyNumberFormat="1" applyFont="1" applyFill="1" applyBorder="1" applyAlignment="1" applyProtection="1">
      <alignment horizontal="center" wrapText="1"/>
      <protection hidden="1"/>
    </xf>
    <xf numFmtId="173" fontId="49" fillId="27" borderId="50" xfId="0" applyNumberFormat="1" applyFont="1" applyFill="1" applyBorder="1" applyAlignment="1" applyProtection="1">
      <alignment horizontal="center" wrapText="1"/>
      <protection hidden="1"/>
    </xf>
    <xf numFmtId="173" fontId="97" fillId="27" borderId="0" xfId="0" applyNumberFormat="1" applyFont="1" applyFill="1" applyBorder="1" applyAlignment="1" applyProtection="1">
      <alignment horizontal="left" vertical="center"/>
      <protection hidden="1"/>
    </xf>
    <xf numFmtId="0" fontId="97" fillId="27" borderId="22" xfId="0" applyFont="1" applyFill="1" applyBorder="1" applyAlignment="1" applyProtection="1">
      <alignment horizontal="left" vertical="center"/>
      <protection hidden="1"/>
    </xf>
    <xf numFmtId="0" fontId="97" fillId="27" borderId="22" xfId="0" applyFont="1" applyFill="1" applyBorder="1" applyAlignment="1" applyProtection="1">
      <alignment horizontal="center" vertical="center"/>
      <protection hidden="1"/>
    </xf>
    <xf numFmtId="0" fontId="97" fillId="27" borderId="0" xfId="0" applyFont="1" applyFill="1" applyBorder="1" applyAlignment="1" applyProtection="1">
      <alignment horizontal="left" vertical="center"/>
      <protection hidden="1"/>
    </xf>
    <xf numFmtId="0" fontId="97" fillId="27" borderId="0" xfId="0" applyFont="1" applyFill="1" applyBorder="1" applyAlignment="1" applyProtection="1">
      <alignment horizontal="right"/>
      <protection hidden="1"/>
    </xf>
    <xf numFmtId="173" fontId="39" fillId="27" borderId="25" xfId="0" applyNumberFormat="1" applyFont="1" applyFill="1" applyBorder="1" applyAlignment="1" applyProtection="1">
      <alignment horizontal="center"/>
      <protection hidden="1"/>
    </xf>
    <xf numFmtId="0" fontId="97" fillId="27" borderId="27" xfId="0" applyFont="1" applyFill="1" applyBorder="1" applyAlignment="1" applyProtection="1">
      <alignment horizontal="center"/>
      <protection hidden="1"/>
    </xf>
    <xf numFmtId="173" fontId="97" fillId="27" borderId="0" xfId="0" applyNumberFormat="1" applyFont="1" applyFill="1" applyBorder="1" applyAlignment="1" applyProtection="1">
      <alignment horizontal="left"/>
      <protection hidden="1"/>
    </xf>
    <xf numFmtId="0" fontId="104" fillId="27" borderId="29" xfId="0" applyFont="1" applyFill="1" applyBorder="1" applyAlignment="1" applyProtection="1">
      <alignment horizontal="center" vertical="center" wrapText="1"/>
      <protection hidden="1"/>
    </xf>
    <xf numFmtId="0" fontId="104" fillId="27" borderId="50" xfId="0" applyFont="1" applyFill="1" applyBorder="1" applyAlignment="1" applyProtection="1">
      <alignment horizontal="center" vertical="center" wrapText="1"/>
      <protection hidden="1"/>
    </xf>
    <xf numFmtId="0" fontId="104" fillId="27" borderId="16" xfId="0" applyFont="1" applyFill="1" applyBorder="1" applyAlignment="1" applyProtection="1">
      <alignment horizontal="center" vertical="center" wrapText="1"/>
      <protection hidden="1"/>
    </xf>
    <xf numFmtId="0" fontId="103" fillId="27" borderId="27" xfId="0" applyFont="1" applyFill="1" applyBorder="1" applyAlignment="1" applyProtection="1">
      <alignment horizontal="left"/>
      <protection hidden="1"/>
    </xf>
    <xf numFmtId="0" fontId="97" fillId="27" borderId="27" xfId="0" applyFont="1" applyFill="1" applyBorder="1" applyAlignment="1" applyProtection="1">
      <alignment horizontal="center" vertical="center"/>
      <protection hidden="1"/>
    </xf>
    <xf numFmtId="164" fontId="97" fillId="27" borderId="27" xfId="28" applyFont="1" applyFill="1" applyBorder="1" applyAlignment="1" applyProtection="1">
      <alignment horizontal="center" vertical="top"/>
      <protection hidden="1"/>
    </xf>
    <xf numFmtId="164" fontId="97" fillId="27" borderId="0" xfId="28" applyFont="1" applyFill="1" applyBorder="1" applyAlignment="1" applyProtection="1">
      <alignment horizontal="center" vertical="top"/>
      <protection hidden="1"/>
    </xf>
    <xf numFmtId="0" fontId="97" fillId="27" borderId="0" xfId="0" applyFont="1" applyFill="1" applyBorder="1" applyAlignment="1" applyProtection="1">
      <alignment horizontal="left" vertical="center" wrapText="1"/>
      <protection hidden="1"/>
    </xf>
    <xf numFmtId="0" fontId="96" fillId="60" borderId="15" xfId="0" applyFont="1" applyFill="1" applyBorder="1" applyAlignment="1" applyProtection="1">
      <alignment horizontal="center" wrapText="1"/>
      <protection hidden="1"/>
    </xf>
    <xf numFmtId="0" fontId="96" fillId="60" borderId="15" xfId="0" applyFont="1" applyFill="1" applyBorder="1" applyAlignment="1" applyProtection="1">
      <alignment horizontal="center"/>
      <protection hidden="1"/>
    </xf>
    <xf numFmtId="0" fontId="96" fillId="60" borderId="15" xfId="0" applyFont="1" applyFill="1" applyBorder="1" applyAlignment="1" applyProtection="1">
      <alignment horizontal="center" vertical="center"/>
      <protection hidden="1"/>
    </xf>
    <xf numFmtId="0" fontId="96" fillId="60" borderId="29" xfId="0" applyFont="1" applyFill="1" applyBorder="1" applyAlignment="1" applyProtection="1">
      <alignment horizontal="left"/>
      <protection hidden="1"/>
    </xf>
    <xf numFmtId="0" fontId="96" fillId="60" borderId="50" xfId="0" applyFont="1" applyFill="1" applyBorder="1" applyAlignment="1" applyProtection="1">
      <alignment horizontal="left"/>
      <protection hidden="1"/>
    </xf>
    <xf numFmtId="0" fontId="96" fillId="60" borderId="16" xfId="0" applyFont="1" applyFill="1" applyBorder="1" applyAlignment="1" applyProtection="1">
      <alignment horizontal="left"/>
      <protection hidden="1"/>
    </xf>
    <xf numFmtId="0" fontId="96" fillId="60" borderId="0" xfId="0" applyFont="1" applyFill="1" applyBorder="1" applyAlignment="1" applyProtection="1">
      <alignment horizontal="center" wrapText="1"/>
      <protection hidden="1"/>
    </xf>
    <xf numFmtId="0" fontId="96" fillId="60" borderId="0" xfId="0" applyFont="1" applyFill="1" applyBorder="1" applyAlignment="1" applyProtection="1">
      <alignment horizontal="center"/>
      <protection hidden="1"/>
    </xf>
    <xf numFmtId="0" fontId="41" fillId="60" borderId="15" xfId="0" applyFont="1" applyFill="1" applyBorder="1" applyAlignment="1" applyProtection="1">
      <alignment horizontal="center" vertical="center"/>
      <protection hidden="1"/>
    </xf>
    <xf numFmtId="0" fontId="96" fillId="60" borderId="29" xfId="0" applyFont="1" applyFill="1" applyBorder="1" applyAlignment="1" applyProtection="1">
      <alignment horizontal="left" vertical="center"/>
      <protection hidden="1"/>
    </xf>
    <xf numFmtId="0" fontId="96" fillId="60" borderId="50" xfId="0" applyFont="1" applyFill="1" applyBorder="1" applyAlignment="1" applyProtection="1">
      <alignment horizontal="left" vertical="center"/>
      <protection hidden="1"/>
    </xf>
    <xf numFmtId="0" fontId="96" fillId="60" borderId="16" xfId="0" applyFont="1" applyFill="1" applyBorder="1" applyAlignment="1" applyProtection="1">
      <alignment horizontal="left" vertical="center"/>
      <protection hidden="1"/>
    </xf>
    <xf numFmtId="0" fontId="97" fillId="60" borderId="0" xfId="0" applyFont="1" applyFill="1" applyBorder="1" applyAlignment="1" applyProtection="1">
      <alignment horizontal="center"/>
      <protection hidden="1"/>
    </xf>
    <xf numFmtId="0" fontId="122" fillId="61" borderId="22" xfId="0" applyFont="1" applyFill="1" applyBorder="1" applyAlignment="1" applyProtection="1">
      <alignment horizontal="center"/>
      <protection hidden="1"/>
    </xf>
    <xf numFmtId="0" fontId="39" fillId="60" borderId="0" xfId="0" applyFont="1" applyFill="1" applyBorder="1" applyAlignment="1" applyProtection="1">
      <alignment horizontal="center"/>
      <protection hidden="1"/>
    </xf>
    <xf numFmtId="0" fontId="96" fillId="60" borderId="29" xfId="0" applyFont="1" applyFill="1" applyBorder="1" applyAlignment="1" applyProtection="1">
      <alignment horizontal="center"/>
      <protection hidden="1"/>
    </xf>
    <xf numFmtId="0" fontId="96" fillId="60" borderId="50" xfId="0" applyFont="1" applyFill="1" applyBorder="1" applyAlignment="1" applyProtection="1">
      <alignment horizontal="center"/>
      <protection hidden="1"/>
    </xf>
    <xf numFmtId="0" fontId="96" fillId="60" borderId="16" xfId="0" applyFont="1" applyFill="1" applyBorder="1" applyAlignment="1" applyProtection="1">
      <alignment horizontal="center"/>
      <protection hidden="1"/>
    </xf>
    <xf numFmtId="0" fontId="144" fillId="61" borderId="0" xfId="35" applyFont="1" applyFill="1" applyAlignment="1" applyProtection="1">
      <alignment horizontal="center" vertical="center"/>
      <protection hidden="1"/>
    </xf>
    <xf numFmtId="0" fontId="145" fillId="61" borderId="0" xfId="0" applyFont="1" applyFill="1" applyAlignment="1" applyProtection="1">
      <alignment horizontal="center" vertical="center"/>
      <protection hidden="1"/>
    </xf>
    <xf numFmtId="0" fontId="125" fillId="60" borderId="0" xfId="0" applyFont="1" applyFill="1" applyAlignment="1" applyProtection="1">
      <alignment horizontal="left"/>
      <protection hidden="1"/>
    </xf>
    <xf numFmtId="0" fontId="133" fillId="60" borderId="0" xfId="0" applyFont="1" applyFill="1" applyAlignment="1" applyProtection="1">
      <alignment horizontal="left"/>
      <protection hidden="1"/>
    </xf>
    <xf numFmtId="0" fontId="133" fillId="60" borderId="0" xfId="0" applyFont="1" applyFill="1" applyAlignment="1" applyProtection="1">
      <alignment horizontal="right"/>
      <protection hidden="1"/>
    </xf>
    <xf numFmtId="0" fontId="133" fillId="60" borderId="0" xfId="0" applyFont="1" applyFill="1" applyAlignment="1" applyProtection="1">
      <alignment horizontal="center"/>
      <protection hidden="1"/>
    </xf>
    <xf numFmtId="0" fontId="133" fillId="60" borderId="0" xfId="0" applyFont="1" applyFill="1" applyAlignment="1" applyProtection="1">
      <alignment horizontal="center" vertical="center"/>
      <protection hidden="1"/>
    </xf>
    <xf numFmtId="0" fontId="97" fillId="27" borderId="0" xfId="0" applyFont="1" applyFill="1" applyBorder="1" applyAlignment="1" applyProtection="1">
      <alignment horizontal="center" vertical="top"/>
      <protection hidden="1"/>
    </xf>
    <xf numFmtId="14" fontId="41" fillId="27" borderId="0" xfId="0" applyNumberFormat="1" applyFont="1" applyFill="1" applyBorder="1" applyAlignment="1" applyProtection="1">
      <alignment horizontal="center" vertical="center"/>
      <protection hidden="1"/>
    </xf>
    <xf numFmtId="173" fontId="49" fillId="27" borderId="25" xfId="0" applyNumberFormat="1" applyFont="1" applyFill="1" applyBorder="1" applyAlignment="1" applyProtection="1">
      <alignment horizontal="center"/>
      <protection hidden="1"/>
    </xf>
    <xf numFmtId="0" fontId="42" fillId="27" borderId="35" xfId="0" applyFont="1" applyFill="1" applyBorder="1" applyAlignment="1" applyProtection="1">
      <alignment horizontal="center" vertical="center"/>
      <protection hidden="1"/>
    </xf>
    <xf numFmtId="0" fontId="42" fillId="27" borderId="28" xfId="0" applyFont="1" applyFill="1" applyBorder="1" applyAlignment="1" applyProtection="1">
      <alignment horizontal="center" vertical="center"/>
      <protection hidden="1"/>
    </xf>
    <xf numFmtId="0" fontId="42" fillId="27" borderId="49" xfId="0" applyFont="1" applyFill="1" applyBorder="1" applyAlignment="1" applyProtection="1">
      <alignment horizontal="center" vertical="center"/>
      <protection hidden="1"/>
    </xf>
    <xf numFmtId="0" fontId="42" fillId="27" borderId="36" xfId="0" applyFont="1" applyFill="1" applyBorder="1" applyAlignment="1" applyProtection="1">
      <alignment horizontal="center" vertical="center"/>
      <protection hidden="1"/>
    </xf>
    <xf numFmtId="0" fontId="42" fillId="27" borderId="29" xfId="0" applyFont="1" applyFill="1" applyBorder="1" applyAlignment="1" applyProtection="1">
      <alignment horizontal="center" vertical="center" wrapText="1"/>
      <protection hidden="1"/>
    </xf>
    <xf numFmtId="0" fontId="42" fillId="27" borderId="16" xfId="0" applyFont="1" applyFill="1" applyBorder="1" applyAlignment="1" applyProtection="1">
      <alignment horizontal="center" vertical="center" wrapText="1"/>
      <protection hidden="1"/>
    </xf>
    <xf numFmtId="0" fontId="42" fillId="27" borderId="29" xfId="0" applyFont="1" applyFill="1" applyBorder="1" applyAlignment="1" applyProtection="1">
      <alignment horizontal="center" vertical="center"/>
      <protection hidden="1"/>
    </xf>
    <xf numFmtId="0" fontId="42" fillId="27" borderId="16" xfId="0" applyFont="1" applyFill="1" applyBorder="1" applyAlignment="1" applyProtection="1">
      <alignment horizontal="center" vertical="center"/>
      <protection hidden="1"/>
    </xf>
    <xf numFmtId="0" fontId="111" fillId="29" borderId="62" xfId="0" applyFont="1" applyFill="1" applyBorder="1" applyAlignment="1" applyProtection="1">
      <alignment horizontal="center"/>
      <protection hidden="1"/>
    </xf>
    <xf numFmtId="0" fontId="97" fillId="27" borderId="25" xfId="0" applyFont="1" applyFill="1" applyBorder="1" applyAlignment="1" applyProtection="1">
      <alignment horizontal="right" vertical="top"/>
      <protection hidden="1"/>
    </xf>
    <xf numFmtId="0" fontId="97" fillId="27" borderId="0" xfId="0" applyFont="1" applyFill="1" applyBorder="1" applyAlignment="1" applyProtection="1">
      <alignment horizontal="left" wrapText="1"/>
      <protection hidden="1"/>
    </xf>
    <xf numFmtId="173" fontId="39" fillId="27" borderId="0" xfId="0" applyNumberFormat="1" applyFont="1" applyFill="1" applyBorder="1" applyAlignment="1" applyProtection="1">
      <alignment horizontal="center"/>
      <protection hidden="1"/>
    </xf>
    <xf numFmtId="0" fontId="97" fillId="27" borderId="0" xfId="0" applyFont="1" applyFill="1" applyBorder="1" applyAlignment="1" applyProtection="1">
      <alignment horizontal="center"/>
      <protection hidden="1"/>
    </xf>
    <xf numFmtId="14" fontId="41" fillId="27" borderId="0" xfId="0" applyNumberFormat="1" applyFont="1" applyFill="1" applyBorder="1" applyAlignment="1" applyProtection="1">
      <alignment horizontal="center"/>
      <protection hidden="1"/>
    </xf>
    <xf numFmtId="0" fontId="96" fillId="27" borderId="0" xfId="0" applyFont="1" applyFill="1" applyBorder="1" applyAlignment="1" applyProtection="1">
      <alignment horizontal="center"/>
      <protection hidden="1"/>
    </xf>
    <xf numFmtId="0" fontId="96" fillId="27" borderId="20" xfId="0" applyFont="1" applyFill="1" applyBorder="1" applyAlignment="1" applyProtection="1">
      <alignment horizontal="center"/>
      <protection hidden="1"/>
    </xf>
    <xf numFmtId="173" fontId="150" fillId="49" borderId="25" xfId="0" applyNumberFormat="1" applyFont="1" applyFill="1" applyBorder="1" applyAlignment="1" applyProtection="1">
      <alignment horizontal="center" vertical="center"/>
      <protection hidden="1"/>
    </xf>
    <xf numFmtId="173" fontId="150" fillId="49" borderId="25" xfId="0" applyNumberFormat="1" applyFont="1" applyFill="1" applyBorder="1" applyAlignment="1" applyProtection="1">
      <alignment horizontal="left" vertical="center"/>
      <protection hidden="1"/>
    </xf>
    <xf numFmtId="173" fontId="162" fillId="49" borderId="0" xfId="0" applyNumberFormat="1" applyFont="1" applyFill="1" applyBorder="1" applyAlignment="1" applyProtection="1">
      <alignment horizontal="right" vertical="center"/>
      <protection hidden="1"/>
    </xf>
    <xf numFmtId="173" fontId="154" fillId="73" borderId="26" xfId="0" applyNumberFormat="1" applyFont="1" applyFill="1" applyBorder="1" applyAlignment="1" applyProtection="1">
      <alignment horizontal="center" vertical="center"/>
      <protection hidden="1"/>
    </xf>
    <xf numFmtId="173" fontId="155" fillId="73" borderId="37" xfId="0" applyNumberFormat="1" applyFont="1" applyFill="1" applyBorder="1" applyProtection="1">
      <protection hidden="1"/>
    </xf>
    <xf numFmtId="173" fontId="155" fillId="73" borderId="37" xfId="0" applyNumberFormat="1" applyFont="1" applyFill="1" applyBorder="1" applyAlignment="1" applyProtection="1">
      <alignment vertical="center"/>
      <protection hidden="1"/>
    </xf>
    <xf numFmtId="173" fontId="41" fillId="42" borderId="0" xfId="0" applyNumberFormat="1" applyFont="1" applyFill="1" applyBorder="1" applyAlignment="1" applyProtection="1">
      <alignment horizontal="center"/>
      <protection hidden="1"/>
    </xf>
    <xf numFmtId="173" fontId="41" fillId="42" borderId="42" xfId="0" applyNumberFormat="1" applyFont="1" applyFill="1" applyBorder="1" applyProtection="1">
      <protection hidden="1"/>
    </xf>
    <xf numFmtId="173" fontId="154" fillId="73" borderId="26" xfId="0" applyNumberFormat="1" applyFont="1" applyFill="1" applyBorder="1" applyAlignment="1" applyProtection="1">
      <alignment horizontal="center" vertical="center" wrapText="1"/>
      <protection hidden="1"/>
    </xf>
    <xf numFmtId="173" fontId="151" fillId="42" borderId="49" xfId="0" applyNumberFormat="1" applyFont="1" applyFill="1" applyBorder="1" applyAlignment="1" applyProtection="1">
      <alignment horizontal="right"/>
      <protection hidden="1"/>
    </xf>
    <xf numFmtId="173" fontId="152" fillId="42" borderId="25" xfId="0" applyNumberFormat="1" applyFont="1" applyFill="1" applyBorder="1" applyAlignment="1" applyProtection="1">
      <alignment horizontal="right"/>
      <protection hidden="1"/>
    </xf>
    <xf numFmtId="173" fontId="104" fillId="40" borderId="50" xfId="0" applyNumberFormat="1" applyFont="1" applyFill="1" applyBorder="1" applyAlignment="1" applyProtection="1">
      <alignment horizontal="center"/>
      <protection hidden="1"/>
    </xf>
    <xf numFmtId="173" fontId="154" fillId="74" borderId="22" xfId="0" applyNumberFormat="1" applyFont="1" applyFill="1" applyBorder="1" applyAlignment="1" applyProtection="1">
      <alignment horizontal="center"/>
      <protection hidden="1"/>
    </xf>
    <xf numFmtId="173" fontId="154" fillId="76" borderId="22" xfId="0" applyNumberFormat="1" applyFont="1" applyFill="1" applyBorder="1" applyAlignment="1" applyProtection="1">
      <alignment horizontal="center"/>
      <protection hidden="1"/>
    </xf>
    <xf numFmtId="173" fontId="104" fillId="74" borderId="15" xfId="0" applyNumberFormat="1" applyFont="1" applyFill="1" applyBorder="1" applyAlignment="1" applyProtection="1">
      <alignment horizontal="center"/>
      <protection hidden="1"/>
    </xf>
    <xf numFmtId="173" fontId="41" fillId="55" borderId="29" xfId="0" applyNumberFormat="1" applyFont="1" applyFill="1" applyBorder="1" applyAlignment="1" applyProtection="1">
      <alignment horizontal="center" vertical="center"/>
      <protection hidden="1"/>
    </xf>
    <xf numFmtId="173" fontId="41" fillId="55" borderId="50" xfId="0" applyNumberFormat="1" applyFont="1" applyFill="1" applyBorder="1" applyAlignment="1" applyProtection="1">
      <alignment horizontal="center" vertical="center"/>
      <protection hidden="1"/>
    </xf>
    <xf numFmtId="173" fontId="41" fillId="55" borderId="16" xfId="0" applyNumberFormat="1" applyFont="1" applyFill="1" applyBorder="1" applyAlignment="1" applyProtection="1">
      <alignment horizontal="center" vertical="center"/>
      <protection hidden="1"/>
    </xf>
    <xf numFmtId="173" fontId="151" fillId="42" borderId="25" xfId="0" applyNumberFormat="1" applyFont="1" applyFill="1" applyBorder="1" applyAlignment="1" applyProtection="1">
      <alignment horizontal="right"/>
      <protection hidden="1"/>
    </xf>
    <xf numFmtId="173" fontId="149" fillId="49" borderId="62" xfId="0" applyNumberFormat="1" applyFont="1" applyFill="1" applyBorder="1" applyAlignment="1" applyProtection="1">
      <alignment horizontal="right"/>
      <protection hidden="1"/>
    </xf>
    <xf numFmtId="173" fontId="149" fillId="49" borderId="62" xfId="0" applyNumberFormat="1" applyFont="1" applyFill="1" applyBorder="1" applyAlignment="1" applyProtection="1">
      <alignment horizontal="left"/>
      <protection hidden="1"/>
    </xf>
    <xf numFmtId="173" fontId="159" fillId="49" borderId="62" xfId="0" applyNumberFormat="1" applyFont="1" applyFill="1" applyBorder="1" applyAlignment="1" applyProtection="1">
      <alignment horizontal="right"/>
      <protection hidden="1"/>
    </xf>
    <xf numFmtId="173" fontId="159" fillId="49" borderId="62" xfId="0" applyNumberFormat="1" applyFont="1" applyFill="1" applyBorder="1" applyAlignment="1" applyProtection="1">
      <alignment horizontal="left"/>
      <protection hidden="1"/>
    </xf>
    <xf numFmtId="173" fontId="154" fillId="42" borderId="27" xfId="0" applyNumberFormat="1" applyFont="1" applyFill="1" applyBorder="1" applyAlignment="1" applyProtection="1">
      <alignment horizontal="left"/>
      <protection hidden="1"/>
    </xf>
    <xf numFmtId="173" fontId="155" fillId="42" borderId="27" xfId="0" applyNumberFormat="1" applyFont="1" applyFill="1" applyBorder="1" applyAlignment="1" applyProtection="1">
      <alignment horizontal="left"/>
      <protection hidden="1"/>
    </xf>
    <xf numFmtId="173" fontId="155" fillId="42" borderId="28" xfId="0" applyNumberFormat="1" applyFont="1" applyFill="1" applyBorder="1" applyAlignment="1" applyProtection="1">
      <alignment horizontal="left"/>
      <protection hidden="1"/>
    </xf>
    <xf numFmtId="173" fontId="150" fillId="49" borderId="25" xfId="0" applyNumberFormat="1" applyFont="1" applyFill="1" applyBorder="1" applyAlignment="1" applyProtection="1">
      <alignment horizontal="right" vertical="center"/>
      <protection hidden="1"/>
    </xf>
    <xf numFmtId="173" fontId="151" fillId="42" borderId="35" xfId="0" applyNumberFormat="1" applyFont="1" applyFill="1" applyBorder="1" applyAlignment="1" applyProtection="1">
      <protection hidden="1"/>
    </xf>
    <xf numFmtId="173" fontId="152" fillId="42" borderId="27" xfId="0" applyNumberFormat="1" applyFont="1" applyFill="1" applyBorder="1" applyAlignment="1" applyProtection="1">
      <protection hidden="1"/>
    </xf>
    <xf numFmtId="173" fontId="41" fillId="42" borderId="0" xfId="0" applyNumberFormat="1" applyFont="1" applyFill="1" applyBorder="1" applyAlignment="1" applyProtection="1">
      <alignment horizontal="left"/>
      <protection hidden="1"/>
    </xf>
    <xf numFmtId="173" fontId="151" fillId="42" borderId="41" xfId="0" applyNumberFormat="1" applyFont="1" applyFill="1" applyBorder="1" applyAlignment="1" applyProtection="1">
      <alignment horizontal="right"/>
      <protection hidden="1"/>
    </xf>
    <xf numFmtId="173" fontId="151" fillId="42" borderId="0" xfId="0" applyNumberFormat="1" applyFont="1" applyFill="1" applyBorder="1" applyAlignment="1" applyProtection="1">
      <alignment horizontal="right"/>
      <protection hidden="1"/>
    </xf>
    <xf numFmtId="0" fontId="96" fillId="27" borderId="0" xfId="0" applyFont="1" applyFill="1" applyBorder="1" applyAlignment="1" applyProtection="1">
      <alignment vertical="top"/>
      <protection hidden="1"/>
    </xf>
    <xf numFmtId="14" fontId="41" fillId="27" borderId="0" xfId="0" applyNumberFormat="1" applyFont="1" applyFill="1" applyBorder="1" applyAlignment="1" applyProtection="1">
      <alignment horizontal="left" vertical="center"/>
      <protection hidden="1"/>
    </xf>
    <xf numFmtId="0" fontId="0" fillId="42" borderId="0" xfId="0" applyFill="1" applyProtection="1">
      <protection hidden="1"/>
    </xf>
    <xf numFmtId="0" fontId="142" fillId="65" borderId="75" xfId="35" applyFont="1" applyFill="1" applyBorder="1" applyAlignment="1" applyProtection="1">
      <alignment horizontal="center" vertical="center"/>
      <protection hidden="1"/>
    </xf>
    <xf numFmtId="0" fontId="141" fillId="65" borderId="76" xfId="35" applyFont="1" applyFill="1" applyBorder="1" applyAlignment="1" applyProtection="1">
      <alignment horizontal="center" vertical="center"/>
      <protection hidden="1"/>
    </xf>
    <xf numFmtId="0" fontId="141" fillId="65" borderId="77" xfId="35" applyFont="1" applyFill="1" applyBorder="1" applyAlignment="1" applyProtection="1">
      <alignment horizontal="center" vertical="center"/>
      <protection hidden="1"/>
    </xf>
    <xf numFmtId="0" fontId="129" fillId="65" borderId="78" xfId="35" applyFont="1" applyFill="1" applyBorder="1" applyAlignment="1" applyProtection="1">
      <alignment horizontal="center" vertical="center"/>
    </xf>
    <xf numFmtId="0" fontId="129" fillId="65" borderId="79" xfId="35" applyFont="1" applyFill="1" applyBorder="1" applyAlignment="1" applyProtection="1">
      <alignment horizontal="center" vertical="center"/>
    </xf>
    <xf numFmtId="0" fontId="129" fillId="65" borderId="80" xfId="35" applyFont="1" applyFill="1" applyBorder="1" applyAlignment="1" applyProtection="1">
      <alignment horizontal="center" vertical="center"/>
    </xf>
    <xf numFmtId="0" fontId="129" fillId="65" borderId="78" xfId="35" applyFont="1" applyFill="1" applyBorder="1" applyAlignment="1" applyProtection="1"/>
    <xf numFmtId="0" fontId="129" fillId="65" borderId="79" xfId="35" applyFont="1" applyFill="1" applyBorder="1" applyAlignment="1" applyProtection="1"/>
    <xf numFmtId="0" fontId="129" fillId="65" borderId="80" xfId="35" applyFont="1" applyFill="1" applyBorder="1" applyAlignment="1" applyProtection="1"/>
    <xf numFmtId="0" fontId="128" fillId="64" borderId="75" xfId="35" applyFont="1" applyFill="1" applyBorder="1" applyAlignment="1" applyProtection="1">
      <alignment horizontal="center"/>
    </xf>
    <xf numFmtId="0" fontId="128" fillId="64" borderId="76" xfId="35" applyFont="1" applyFill="1" applyBorder="1" applyAlignment="1" applyProtection="1">
      <alignment horizontal="center"/>
    </xf>
    <xf numFmtId="0" fontId="128" fillId="64" borderId="77" xfId="35" applyFont="1" applyFill="1" applyBorder="1" applyAlignment="1" applyProtection="1">
      <alignment horizontal="center"/>
    </xf>
    <xf numFmtId="14" fontId="39" fillId="27" borderId="25" xfId="0" applyNumberFormat="1" applyFont="1" applyFill="1" applyBorder="1" applyAlignment="1" applyProtection="1">
      <alignment horizontal="center"/>
      <protection hidden="1"/>
    </xf>
    <xf numFmtId="0" fontId="39" fillId="27" borderId="0" xfId="0" applyFont="1" applyFill="1" applyBorder="1" applyAlignment="1" applyProtection="1">
      <alignment horizontal="center" vertical="top"/>
      <protection hidden="1"/>
    </xf>
    <xf numFmtId="0" fontId="129" fillId="0" borderId="78" xfId="35" applyFont="1" applyBorder="1" applyAlignment="1" applyProtection="1">
      <alignment horizontal="center" vertical="center"/>
    </xf>
    <xf numFmtId="0" fontId="129" fillId="0" borderId="79" xfId="35" applyFont="1" applyBorder="1" applyAlignment="1" applyProtection="1">
      <alignment horizontal="center" vertical="center"/>
    </xf>
    <xf numFmtId="0" fontId="129" fillId="0" borderId="80" xfId="35" applyFont="1" applyBorder="1" applyAlignment="1" applyProtection="1">
      <alignment horizontal="center" vertical="center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urrency" xfId="28" builtinId="4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Hyperlink" xfId="35" builtinId="8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/>
    <cellStyle name="Normal_Sheet1" xfId="39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0"/>
  <tableStyles count="0" defaultTableStyle="TableStyleMedium9" defaultPivotStyle="PivotStyleLight16"/>
  <colors>
    <mruColors>
      <color rgb="FFFF3300"/>
      <color rgb="FFFF00FF"/>
      <color rgb="FF00FF00"/>
      <color rgb="FFCC99FF"/>
      <color rgb="FFFFFF99"/>
      <color rgb="FF0000FF"/>
      <color rgb="FFFFFFCC"/>
      <color rgb="FF660066"/>
      <color rgb="FFCC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Home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'&#2744;&#2724;&#2765;&#2736;&#2750;&#2690;&#2724; &#2719;&#2750;&#2695;&#2719;&#2738; &#2730;&#2759;&#2695;&#2717; '!Print_Area"/><Relationship Id="rId3" Type="http://schemas.openxmlformats.org/officeDocument/2006/relationships/hyperlink" Target="#'&#2744;&#2724;&#2765;&#2736;&#2750;&#2690;&#2724; &#2730;&#2736;&#2751;&#2723;&#2750;&#2734; &#2730;&#2724;&#2765;&#2736;&#2709; '!Print_Titles"/><Relationship Id="rId7" Type="http://schemas.openxmlformats.org/officeDocument/2006/relationships/hyperlink" Target="#'&#2734;&#2750;&#2736;&#2765;&#2709;&#2742;&#2752;&#2719; '!A1"/><Relationship Id="rId2" Type="http://schemas.openxmlformats.org/officeDocument/2006/relationships/hyperlink" Target="#'&#2741;&#2750;&#2736;&#2765;&#2743;&#2751;&#2709; &#2719;&#2750;&#2695;&#2719;&#2738; &#2730;&#2759;&#2695;&#2717;  '!Print_Area"/><Relationship Id="rId1" Type="http://schemas.openxmlformats.org/officeDocument/2006/relationships/image" Target="../media/image4.png"/><Relationship Id="rId6" Type="http://schemas.openxmlformats.org/officeDocument/2006/relationships/hyperlink" Target="#'&#2741;&#2750;&#2736;&#2765;&#2743;&#2751;&#2709; &#2741;&#2751;&#2743;&#2735;&#2741;&#2750;&#2736;,&#2716;&#2750;&#2724;&#2751;&#2741;&#2750;&#2736; &#2711;&#2765;&#2736;&#2759;&#2721; '!Print_Titles"/><Relationship Id="rId5" Type="http://schemas.openxmlformats.org/officeDocument/2006/relationships/hyperlink" Target="#'&#2744;&#2724;&#2765;&#2736;&#2750;&#2690;&#2724; &#2741;&#2751;&#2743;&#2735;&#2741;&#2750;&#2736;,&#2716;&#2750;&#2724;&#2751;&#2741;&#2750;&#2736; &#2711;&#2765;&#2736;&#2759;&#2721; '!Print_Titles"/><Relationship Id="rId4" Type="http://schemas.openxmlformats.org/officeDocument/2006/relationships/hyperlink" Target="#'&#2741;&#2750;&#2736;&#2765;&#2743;&#2751;&#2709; &#2730;&#2736;&#2751;&#2723;&#2750;&#2734; &#2730;&#2724;&#2765;&#2736;&#2709; '!Print_Titles"/><Relationship Id="rId9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#Home!A1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Home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Home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#Home!A1"/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Home!A1"/><Relationship Id="rId2" Type="http://schemas.openxmlformats.org/officeDocument/2006/relationships/image" Target="../media/image3.jpeg"/><Relationship Id="rId1" Type="http://schemas.openxmlformats.org/officeDocument/2006/relationships/hyperlink" Target="#Home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#Home!A1"/><Relationship Id="rId1" Type="http://schemas.openxmlformats.org/officeDocument/2006/relationships/image" Target="../media/image7.gif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Home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Home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Home!A1"/><Relationship Id="rId2" Type="http://schemas.openxmlformats.org/officeDocument/2006/relationships/image" Target="../media/image3.jpeg"/><Relationship Id="rId1" Type="http://schemas.openxmlformats.org/officeDocument/2006/relationships/hyperlink" Target="#Home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hyperlink" Target="#Home!A1"/><Relationship Id="rId1" Type="http://schemas.openxmlformats.org/officeDocument/2006/relationships/image" Target="../media/image7.gi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Home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hyperlink" Target="#Home!A1"/><Relationship Id="rId2" Type="http://schemas.openxmlformats.org/officeDocument/2006/relationships/image" Target="../media/image3.jpeg"/><Relationship Id="rId1" Type="http://schemas.openxmlformats.org/officeDocument/2006/relationships/hyperlink" Target="#Hom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144780</xdr:colOff>
      <xdr:row>1</xdr:row>
      <xdr:rowOff>45720</xdr:rowOff>
    </xdr:from>
    <xdr:to>
      <xdr:col>3</xdr:col>
      <xdr:colOff>89535</xdr:colOff>
      <xdr:row>4</xdr:row>
      <xdr:rowOff>167640</xdr:rowOff>
    </xdr:to>
    <xdr:pic>
      <xdr:nvPicPr>
        <xdr:cNvPr id="2" name="Picture 1" descr="E:\f\VK FOTO AND SAHI\Picture 002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4380" y="365760"/>
          <a:ext cx="1173480" cy="1226820"/>
        </a:xfrm>
        <a:prstGeom prst="ellipse">
          <a:avLst/>
        </a:prstGeom>
        <a:ln w="63500" cap="rnd">
          <a:solidFill>
            <a:srgbClr val="92D050"/>
          </a:solidFill>
        </a:ln>
        <a:effectLst>
          <a:glow rad="228600">
            <a:schemeClr val="accent6">
              <a:satMod val="175000"/>
              <a:alpha val="40000"/>
            </a:schemeClr>
          </a:glow>
          <a:outerShdw blurRad="381000" dist="292100" dir="5400000" sx="-80000" sy="-18000" rotWithShape="0">
            <a:srgbClr val="000000">
              <a:alpha val="22000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</xdr:spPr>
    </xdr:pic>
    <xdr:clientData/>
  </xdr:twoCellAnchor>
  <xdr:twoCellAnchor editAs="oneCell">
    <xdr:from>
      <xdr:col>1</xdr:col>
      <xdr:colOff>274320</xdr:colOff>
      <xdr:row>17</xdr:row>
      <xdr:rowOff>167640</xdr:rowOff>
    </xdr:from>
    <xdr:to>
      <xdr:col>4</xdr:col>
      <xdr:colOff>302895</xdr:colOff>
      <xdr:row>19</xdr:row>
      <xdr:rowOff>53340</xdr:rowOff>
    </xdr:to>
    <xdr:pic>
      <xdr:nvPicPr>
        <xdr:cNvPr id="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83920" y="4175760"/>
          <a:ext cx="1866900" cy="6553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</xdr:colOff>
      <xdr:row>17</xdr:row>
      <xdr:rowOff>243840</xdr:rowOff>
    </xdr:from>
    <xdr:to>
      <xdr:col>6</xdr:col>
      <xdr:colOff>563880</xdr:colOff>
      <xdr:row>26</xdr:row>
      <xdr:rowOff>76200</xdr:rowOff>
    </xdr:to>
    <xdr:sp macro="" textlink="">
      <xdr:nvSpPr>
        <xdr:cNvPr id="2" name="AutoShape 56"/>
        <xdr:cNvSpPr>
          <a:spLocks noChangeArrowheads="1"/>
        </xdr:cNvSpPr>
      </xdr:nvSpPr>
      <xdr:spPr bwMode="auto">
        <a:xfrm>
          <a:off x="350520" y="6598920"/>
          <a:ext cx="3147060" cy="2849880"/>
        </a:xfrm>
        <a:prstGeom prst="cloudCallout">
          <a:avLst>
            <a:gd name="adj1" fmla="val -43750"/>
            <a:gd name="adj2" fmla="val 70000"/>
          </a:avLst>
        </a:prstGeom>
        <a:solidFill>
          <a:srgbClr val="FF99FF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l" rtl="0">
            <a:defRPr sz="1000"/>
          </a:pPr>
          <a:endParaRPr lang="en-US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oneCellAnchor>
    <xdr:from>
      <xdr:col>1</xdr:col>
      <xdr:colOff>179283</xdr:colOff>
      <xdr:row>21</xdr:row>
      <xdr:rowOff>214594</xdr:rowOff>
    </xdr:from>
    <xdr:ext cx="3112721" cy="429105"/>
    <xdr:sp macro="" textlink="">
      <xdr:nvSpPr>
        <xdr:cNvPr id="3" name="TextBox 2"/>
        <xdr:cNvSpPr txBox="1"/>
      </xdr:nvSpPr>
      <xdr:spPr>
        <a:xfrm rot="21065776">
          <a:off x="438363" y="7910794"/>
          <a:ext cx="3112721" cy="429105"/>
        </a:xfrm>
        <a:prstGeom prst="rect">
          <a:avLst/>
        </a:prstGeom>
        <a:solidFill>
          <a:srgbClr val="0000FF"/>
        </a:solidFill>
        <a:scene3d>
          <a:camera prst="isometricOffAxis1Right"/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rtlCol="0" anchor="t">
          <a:noAutofit/>
        </a:bodyPr>
        <a:lstStyle/>
        <a:p>
          <a:r>
            <a:rPr lang="en-US" sz="1400" b="1">
              <a:solidFill>
                <a:schemeClr val="bg1"/>
              </a:solidFill>
            </a:rPr>
            <a:t>http:vinodpateltalodgam.blogspot.com</a:t>
          </a:r>
        </a:p>
      </xdr:txBody>
    </xdr:sp>
    <xdr:clientData/>
  </xdr:oneCellAnchor>
  <xdr:twoCellAnchor editAs="absolute">
    <xdr:from>
      <xdr:col>1</xdr:col>
      <xdr:colOff>464820</xdr:colOff>
      <xdr:row>1</xdr:row>
      <xdr:rowOff>175260</xdr:rowOff>
    </xdr:from>
    <xdr:to>
      <xdr:col>3</xdr:col>
      <xdr:colOff>304800</xdr:colOff>
      <xdr:row>1</xdr:row>
      <xdr:rowOff>838200</xdr:rowOff>
    </xdr:to>
    <xdr:pic>
      <xdr:nvPicPr>
        <xdr:cNvPr id="6" name="Picture 1">
          <a:hlinkClick xmlns:r="http://schemas.openxmlformats.org/officeDocument/2006/relationships" r:id="rId1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3900" y="510540"/>
          <a:ext cx="1089660" cy="66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548640</xdr:colOff>
      <xdr:row>21</xdr:row>
      <xdr:rowOff>121920</xdr:rowOff>
    </xdr:from>
    <xdr:to>
      <xdr:col>8</xdr:col>
      <xdr:colOff>251460</xdr:colOff>
      <xdr:row>23</xdr:row>
      <xdr:rowOff>99060</xdr:rowOff>
    </xdr:to>
    <xdr:pic>
      <xdr:nvPicPr>
        <xdr:cNvPr id="33015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46020" y="8008620"/>
          <a:ext cx="2080260" cy="800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415290</xdr:colOff>
      <xdr:row>1</xdr:row>
      <xdr:rowOff>182880</xdr:rowOff>
    </xdr:from>
    <xdr:to>
      <xdr:col>11</xdr:col>
      <xdr:colOff>499110</xdr:colOff>
      <xdr:row>2</xdr:row>
      <xdr:rowOff>405823</xdr:rowOff>
    </xdr:to>
    <xdr:sp macro="" textlink="">
      <xdr:nvSpPr>
        <xdr:cNvPr id="24651" name="AutoShape 2123">
          <a:hlinkClick xmlns:r="http://schemas.openxmlformats.org/officeDocument/2006/relationships" r:id="rId2" tooltip="વાર્ષિક ટાઇટલ પેઇઝ "/>
        </xdr:cNvPr>
        <xdr:cNvSpPr>
          <a:spLocks noChangeArrowheads="1"/>
        </xdr:cNvSpPr>
      </xdr:nvSpPr>
      <xdr:spPr bwMode="auto">
        <a:xfrm>
          <a:off x="4160520" y="312420"/>
          <a:ext cx="2491740" cy="624840"/>
        </a:xfrm>
        <a:prstGeom prst="can">
          <a:avLst>
            <a:gd name="adj" fmla="val 25000"/>
          </a:avLst>
        </a:prstGeom>
        <a:ln>
          <a:headEnd/>
          <a:tailEnd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gu-IN" sz="2000" b="1" i="0" strike="noStrike">
              <a:solidFill>
                <a:srgbClr val="FFFFFF"/>
              </a:solidFill>
              <a:latin typeface="Shruti"/>
              <a:cs typeface="Shruti"/>
            </a:rPr>
            <a:t>વાર્ષિક ટાઇટલ પેઇઝ  </a:t>
          </a:r>
        </a:p>
        <a:p>
          <a:pPr algn="l" rtl="1">
            <a:defRPr sz="1000"/>
          </a:pPr>
          <a:endParaRPr lang="gu-IN" sz="2000" b="1" i="0" strike="noStrike">
            <a:solidFill>
              <a:srgbClr val="FFFFFF"/>
            </a:solidFill>
            <a:latin typeface="Shruti"/>
            <a:cs typeface="Shruti"/>
          </a:endParaRPr>
        </a:p>
      </xdr:txBody>
    </xdr:sp>
    <xdr:clientData/>
  </xdr:twoCellAnchor>
  <xdr:twoCellAnchor>
    <xdr:from>
      <xdr:col>3</xdr:col>
      <xdr:colOff>127635</xdr:colOff>
      <xdr:row>3</xdr:row>
      <xdr:rowOff>184785</xdr:rowOff>
    </xdr:from>
    <xdr:to>
      <xdr:col>7</xdr:col>
      <xdr:colOff>213384</xdr:colOff>
      <xdr:row>4</xdr:row>
      <xdr:rowOff>388172</xdr:rowOff>
    </xdr:to>
    <xdr:sp macro="" textlink="">
      <xdr:nvSpPr>
        <xdr:cNvPr id="24652" name="AutoShape 2124">
          <a:hlinkClick xmlns:r="http://schemas.openxmlformats.org/officeDocument/2006/relationships" r:id="rId3" tooltip="સત્રાંત પરિણામ પત્રક "/>
        </xdr:cNvPr>
        <xdr:cNvSpPr>
          <a:spLocks noChangeArrowheads="1"/>
        </xdr:cNvSpPr>
      </xdr:nvSpPr>
      <xdr:spPr bwMode="auto">
        <a:xfrm>
          <a:off x="1455420" y="1135380"/>
          <a:ext cx="2491740" cy="632460"/>
        </a:xfrm>
        <a:prstGeom prst="can">
          <a:avLst>
            <a:gd name="adj" fmla="val 25000"/>
          </a:avLst>
        </a:prstGeom>
        <a:gradFill rotWithShape="1">
          <a:gsLst>
            <a:gs pos="0">
              <a:srgbClr val="666666"/>
            </a:gs>
            <a:gs pos="50000">
              <a:srgbClr val="000000"/>
            </a:gs>
            <a:gs pos="100000">
              <a:srgbClr val="666666"/>
            </a:gs>
          </a:gsLst>
          <a:lin ang="5400000" scaled="1"/>
        </a:gradFill>
        <a:ln w="12700">
          <a:solidFill>
            <a:srgbClr val="000000"/>
          </a:solidFill>
          <a:round/>
          <a:headEnd/>
          <a:tailEnd/>
        </a:ln>
        <a:effectLst>
          <a:outerShdw dist="28398" dir="3806097" algn="ctr" rotWithShape="0">
            <a:srgbClr val="7F7F7F"/>
          </a:outerShdw>
        </a:effectLst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gu-IN" sz="2000" b="1" i="0" strike="noStrike">
              <a:solidFill>
                <a:srgbClr val="FFFFFF"/>
              </a:solidFill>
              <a:latin typeface="Shruti"/>
              <a:cs typeface="Shruti"/>
            </a:rPr>
            <a:t>સત્રાંત પરિણામ</a:t>
          </a:r>
          <a:r>
            <a:rPr lang="gu-IN" sz="2000" b="1" i="0" strike="noStrike" baseline="0">
              <a:solidFill>
                <a:srgbClr val="FFFFFF"/>
              </a:solidFill>
              <a:latin typeface="Shruti"/>
              <a:cs typeface="Shruti"/>
            </a:rPr>
            <a:t> </a:t>
          </a:r>
          <a:r>
            <a:rPr lang="gu-IN" sz="2000" b="1" i="0" strike="noStrike">
              <a:solidFill>
                <a:srgbClr val="FFFFFF"/>
              </a:solidFill>
              <a:latin typeface="Shruti"/>
              <a:cs typeface="Shruti"/>
            </a:rPr>
            <a:t>પત્રક </a:t>
          </a:r>
        </a:p>
        <a:p>
          <a:pPr algn="l" rtl="1">
            <a:defRPr sz="1000"/>
          </a:pPr>
          <a:endParaRPr lang="gu-IN" sz="2000" b="1" i="0" strike="noStrike">
            <a:solidFill>
              <a:srgbClr val="FFFFFF"/>
            </a:solidFill>
            <a:latin typeface="Shruti"/>
            <a:cs typeface="Shruti"/>
          </a:endParaRPr>
        </a:p>
      </xdr:txBody>
    </xdr:sp>
    <xdr:clientData/>
  </xdr:twoCellAnchor>
  <xdr:twoCellAnchor>
    <xdr:from>
      <xdr:col>7</xdr:col>
      <xdr:colOff>409575</xdr:colOff>
      <xdr:row>3</xdr:row>
      <xdr:rowOff>182880</xdr:rowOff>
    </xdr:from>
    <xdr:to>
      <xdr:col>11</xdr:col>
      <xdr:colOff>483878</xdr:colOff>
      <xdr:row>4</xdr:row>
      <xdr:rowOff>388088</xdr:rowOff>
    </xdr:to>
    <xdr:sp macro="" textlink="">
      <xdr:nvSpPr>
        <xdr:cNvPr id="24654" name="AutoShape 2126">
          <a:hlinkClick xmlns:r="http://schemas.openxmlformats.org/officeDocument/2006/relationships" r:id="rId4" tooltip="વાર્ષિક પરિણામ પત્રક "/>
        </xdr:cNvPr>
        <xdr:cNvSpPr>
          <a:spLocks noChangeArrowheads="1"/>
        </xdr:cNvSpPr>
      </xdr:nvSpPr>
      <xdr:spPr bwMode="auto">
        <a:xfrm>
          <a:off x="4145280" y="1135380"/>
          <a:ext cx="2491740" cy="617220"/>
        </a:xfrm>
        <a:prstGeom prst="can">
          <a:avLst>
            <a:gd name="adj" fmla="val 25000"/>
          </a:avLst>
        </a:prstGeom>
        <a:gradFill rotWithShape="1">
          <a:gsLst>
            <a:gs pos="0">
              <a:srgbClr val="666666"/>
            </a:gs>
            <a:gs pos="50000">
              <a:srgbClr val="000000"/>
            </a:gs>
            <a:gs pos="100000">
              <a:srgbClr val="666666"/>
            </a:gs>
          </a:gsLst>
          <a:lin ang="5400000" scaled="1"/>
        </a:gradFill>
        <a:ln w="12700">
          <a:solidFill>
            <a:srgbClr val="000000"/>
          </a:solidFill>
          <a:round/>
          <a:headEnd/>
          <a:tailEnd/>
        </a:ln>
        <a:effectLst>
          <a:outerShdw dist="28398" dir="3806097" algn="ctr" rotWithShape="0">
            <a:srgbClr val="7F7F7F"/>
          </a:outerShdw>
        </a:effectLst>
      </xdr:spPr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gu-IN" sz="2000" b="1" i="0" strike="noStrike">
              <a:solidFill>
                <a:srgbClr val="FFFFFF"/>
              </a:solidFill>
              <a:latin typeface="Shruti"/>
              <a:cs typeface="Shruti"/>
            </a:rPr>
            <a:t>વાર્ષિક પરિણામ પત્રક </a:t>
          </a:r>
        </a:p>
        <a:p>
          <a:pPr algn="l" rtl="1">
            <a:defRPr sz="1000"/>
          </a:pPr>
          <a:endParaRPr lang="gu-IN" sz="2000" b="1" i="0" strike="noStrike">
            <a:solidFill>
              <a:srgbClr val="FFFFFF"/>
            </a:solidFill>
            <a:latin typeface="Shruti"/>
            <a:cs typeface="Shruti"/>
          </a:endParaRPr>
        </a:p>
      </xdr:txBody>
    </xdr:sp>
    <xdr:clientData/>
  </xdr:twoCellAnchor>
  <xdr:twoCellAnchor>
    <xdr:from>
      <xdr:col>3</xdr:col>
      <xdr:colOff>137160</xdr:colOff>
      <xdr:row>5</xdr:row>
      <xdr:rowOff>0</xdr:rowOff>
    </xdr:from>
    <xdr:to>
      <xdr:col>7</xdr:col>
      <xdr:colOff>211463</xdr:colOff>
      <xdr:row>6</xdr:row>
      <xdr:rowOff>108545</xdr:rowOff>
    </xdr:to>
    <xdr:sp macro="" textlink="">
      <xdr:nvSpPr>
        <xdr:cNvPr id="24655" name="AutoShape 2127">
          <a:hlinkClick xmlns:r="http://schemas.openxmlformats.org/officeDocument/2006/relationships" r:id="rId5" tooltip="સત્રાંત વિષયવાર,જાતિવાર ગ્રેડ "/>
        </xdr:cNvPr>
        <xdr:cNvSpPr>
          <a:spLocks noChangeArrowheads="1"/>
        </xdr:cNvSpPr>
      </xdr:nvSpPr>
      <xdr:spPr bwMode="auto">
        <a:xfrm>
          <a:off x="1463040" y="1889760"/>
          <a:ext cx="2491740" cy="632460"/>
        </a:xfrm>
        <a:prstGeom prst="can">
          <a:avLst>
            <a:gd name="adj" fmla="val 25000"/>
          </a:avLst>
        </a:prstGeom>
        <a:ln>
          <a:headEnd/>
          <a:tailEnd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gu-IN" sz="2000" b="1" i="0" strike="noStrike">
              <a:solidFill>
                <a:srgbClr val="FFFFFF"/>
              </a:solidFill>
              <a:latin typeface="Shruti"/>
              <a:cs typeface="Shruti"/>
            </a:rPr>
            <a:t>સત્રાંત વિષયવાર ગ્રેડ   </a:t>
          </a:r>
        </a:p>
        <a:p>
          <a:pPr algn="l" rtl="1">
            <a:defRPr sz="1000"/>
          </a:pPr>
          <a:endParaRPr lang="gu-IN" sz="2000" b="1" i="0" strike="noStrike">
            <a:solidFill>
              <a:srgbClr val="FFFFFF"/>
            </a:solidFill>
            <a:latin typeface="Shruti"/>
            <a:cs typeface="Shruti"/>
          </a:endParaRPr>
        </a:p>
      </xdr:txBody>
    </xdr:sp>
    <xdr:clientData/>
  </xdr:twoCellAnchor>
  <xdr:twoCellAnchor>
    <xdr:from>
      <xdr:col>7</xdr:col>
      <xdr:colOff>409575</xdr:colOff>
      <xdr:row>5</xdr:row>
      <xdr:rowOff>0</xdr:rowOff>
    </xdr:from>
    <xdr:to>
      <xdr:col>11</xdr:col>
      <xdr:colOff>483878</xdr:colOff>
      <xdr:row>6</xdr:row>
      <xdr:rowOff>108545</xdr:rowOff>
    </xdr:to>
    <xdr:sp macro="" textlink="">
      <xdr:nvSpPr>
        <xdr:cNvPr id="24656" name="AutoShape 2128">
          <a:hlinkClick xmlns:r="http://schemas.openxmlformats.org/officeDocument/2006/relationships" r:id="rId6" tooltip="વાર્ષિક વિષયવાર,જાતિવાર ગ્રેડ "/>
        </xdr:cNvPr>
        <xdr:cNvSpPr>
          <a:spLocks noChangeArrowheads="1"/>
        </xdr:cNvSpPr>
      </xdr:nvSpPr>
      <xdr:spPr bwMode="auto">
        <a:xfrm>
          <a:off x="4145280" y="1866900"/>
          <a:ext cx="2491740" cy="632460"/>
        </a:xfrm>
        <a:prstGeom prst="can">
          <a:avLst>
            <a:gd name="adj" fmla="val 25000"/>
          </a:avLst>
        </a:prstGeom>
        <a:ln>
          <a:headEnd/>
          <a:tailEnd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gu-IN" sz="2000" b="1" i="0" strike="noStrike">
              <a:solidFill>
                <a:srgbClr val="FFFFFF"/>
              </a:solidFill>
              <a:latin typeface="Shruti"/>
              <a:cs typeface="Shruti"/>
            </a:rPr>
            <a:t>વાર્ષિક વિષયવાર ગ્રેડ   </a:t>
          </a:r>
        </a:p>
        <a:p>
          <a:pPr algn="l" rtl="1">
            <a:defRPr sz="1000"/>
          </a:pPr>
          <a:endParaRPr lang="gu-IN" sz="2000" b="1" i="0" strike="noStrike">
            <a:solidFill>
              <a:srgbClr val="FFFFFF"/>
            </a:solidFill>
            <a:latin typeface="Shruti"/>
            <a:cs typeface="Shruti"/>
          </a:endParaRPr>
        </a:p>
      </xdr:txBody>
    </xdr:sp>
    <xdr:clientData/>
  </xdr:twoCellAnchor>
  <xdr:twoCellAnchor>
    <xdr:from>
      <xdr:col>6</xdr:col>
      <xdr:colOff>280035</xdr:colOff>
      <xdr:row>6</xdr:row>
      <xdr:rowOff>331470</xdr:rowOff>
    </xdr:from>
    <xdr:to>
      <xdr:col>8</xdr:col>
      <xdr:colOff>308610</xdr:colOff>
      <xdr:row>7</xdr:row>
      <xdr:rowOff>405740</xdr:rowOff>
    </xdr:to>
    <xdr:sp macro="" textlink="">
      <xdr:nvSpPr>
        <xdr:cNvPr id="24657" name="AutoShape 2129">
          <a:hlinkClick xmlns:r="http://schemas.openxmlformats.org/officeDocument/2006/relationships" r:id="rId7" tooltip="માર્કશીટ "/>
        </xdr:cNvPr>
        <xdr:cNvSpPr>
          <a:spLocks noChangeArrowheads="1"/>
        </xdr:cNvSpPr>
      </xdr:nvSpPr>
      <xdr:spPr bwMode="auto">
        <a:xfrm>
          <a:off x="3413760" y="2727960"/>
          <a:ext cx="1242060" cy="586740"/>
        </a:xfrm>
        <a:prstGeom prst="can">
          <a:avLst>
            <a:gd name="adj" fmla="val 22034"/>
          </a:avLst>
        </a:prstGeom>
        <a:ln>
          <a:headEnd/>
          <a:tailEnd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en-US" sz="2000" b="1" i="0" strike="noStrike">
              <a:solidFill>
                <a:srgbClr val="FFFFFF"/>
              </a:solidFill>
              <a:latin typeface="Shruti"/>
              <a:cs typeface="Shruti"/>
            </a:rPr>
            <a:t> </a:t>
          </a:r>
          <a:r>
            <a:rPr lang="gu-IN" sz="2000" b="1" i="0" strike="noStrike">
              <a:solidFill>
                <a:srgbClr val="FFFFFF"/>
              </a:solidFill>
              <a:latin typeface="Shruti"/>
              <a:cs typeface="Shruti"/>
            </a:rPr>
            <a:t>માર્કશીટ    </a:t>
          </a:r>
        </a:p>
        <a:p>
          <a:pPr algn="l" rtl="1">
            <a:defRPr sz="1000"/>
          </a:pPr>
          <a:endParaRPr lang="gu-IN" sz="2000" b="1" i="0" strike="noStrike">
            <a:solidFill>
              <a:srgbClr val="FFFFFF"/>
            </a:solidFill>
            <a:latin typeface="Shruti"/>
            <a:cs typeface="Shruti"/>
          </a:endParaRPr>
        </a:p>
      </xdr:txBody>
    </xdr:sp>
    <xdr:clientData/>
  </xdr:twoCellAnchor>
  <xdr:twoCellAnchor>
    <xdr:from>
      <xdr:col>3</xdr:col>
      <xdr:colOff>127635</xdr:colOff>
      <xdr:row>1</xdr:row>
      <xdr:rowOff>198120</xdr:rowOff>
    </xdr:from>
    <xdr:to>
      <xdr:col>7</xdr:col>
      <xdr:colOff>203835</xdr:colOff>
      <xdr:row>3</xdr:row>
      <xdr:rowOff>0</xdr:rowOff>
    </xdr:to>
    <xdr:sp macro="" textlink="">
      <xdr:nvSpPr>
        <xdr:cNvPr id="24687" name="AutoShape 2159">
          <a:hlinkClick xmlns:r="http://schemas.openxmlformats.org/officeDocument/2006/relationships" r:id="rId8" tooltip="સત્રાંત ટાઇટલ પેઇઝ "/>
        </xdr:cNvPr>
        <xdr:cNvSpPr>
          <a:spLocks noChangeArrowheads="1"/>
        </xdr:cNvSpPr>
      </xdr:nvSpPr>
      <xdr:spPr bwMode="auto">
        <a:xfrm>
          <a:off x="1455420" y="320040"/>
          <a:ext cx="2484120" cy="624840"/>
        </a:xfrm>
        <a:prstGeom prst="can">
          <a:avLst>
            <a:gd name="adj" fmla="val 25000"/>
          </a:avLst>
        </a:prstGeom>
        <a:ln>
          <a:headEnd/>
          <a:tailEnd/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wrap="square" lIns="91440" tIns="45720" rIns="91440" bIns="45720" anchor="t" upright="1"/>
        <a:lstStyle/>
        <a:p>
          <a:pPr algn="l" rtl="1">
            <a:defRPr sz="1000"/>
          </a:pPr>
          <a:r>
            <a:rPr lang="gu-IN" sz="2000" b="1" i="0" strike="noStrike">
              <a:solidFill>
                <a:srgbClr val="FFFFFF"/>
              </a:solidFill>
              <a:latin typeface="Shruti"/>
              <a:cs typeface="Shruti"/>
            </a:rPr>
            <a:t>સત્રાંત ટાઇટલ પેઇઝ  </a:t>
          </a:r>
        </a:p>
        <a:p>
          <a:pPr algn="l" rtl="1">
            <a:defRPr sz="1000"/>
          </a:pPr>
          <a:endParaRPr lang="gu-IN" sz="2000" b="1" i="0" strike="noStrike">
            <a:solidFill>
              <a:srgbClr val="FFFFFF"/>
            </a:solidFill>
            <a:latin typeface="Shruti"/>
            <a:cs typeface="Shruti"/>
          </a:endParaRPr>
        </a:p>
      </xdr:txBody>
    </xdr:sp>
    <xdr:clientData/>
  </xdr:twoCellAnchor>
  <xdr:twoCellAnchor editAs="oneCell">
    <xdr:from>
      <xdr:col>1</xdr:col>
      <xdr:colOff>0</xdr:colOff>
      <xdr:row>0</xdr:row>
      <xdr:rowOff>114300</xdr:rowOff>
    </xdr:from>
    <xdr:to>
      <xdr:col>2</xdr:col>
      <xdr:colOff>586740</xdr:colOff>
      <xdr:row>4</xdr:row>
      <xdr:rowOff>495300</xdr:rowOff>
    </xdr:to>
    <xdr:pic>
      <xdr:nvPicPr>
        <xdr:cNvPr id="33023" name="Picture 10" descr="C:\Users\SHREE\Desktop\DSC04708.JPG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14300" y="114300"/>
          <a:ext cx="1181100" cy="1737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137160</xdr:colOff>
      <xdr:row>14</xdr:row>
      <xdr:rowOff>15240</xdr:rowOff>
    </xdr:from>
    <xdr:to>
      <xdr:col>15</xdr:col>
      <xdr:colOff>228600</xdr:colOff>
      <xdr:row>14</xdr:row>
      <xdr:rowOff>2095500</xdr:rowOff>
    </xdr:to>
    <xdr:pic>
      <xdr:nvPicPr>
        <xdr:cNvPr id="2764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10740" y="2827020"/>
          <a:ext cx="2286000" cy="208026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99060</xdr:colOff>
      <xdr:row>13</xdr:row>
      <xdr:rowOff>198120</xdr:rowOff>
    </xdr:from>
    <xdr:to>
      <xdr:col>16384</xdr:col>
      <xdr:colOff>609600</xdr:colOff>
      <xdr:row>14</xdr:row>
      <xdr:rowOff>0</xdr:rowOff>
    </xdr:to>
    <xdr:pic>
      <xdr:nvPicPr>
        <xdr:cNvPr id="2764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2640" y="2811780"/>
          <a:ext cx="1732026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114300</xdr:colOff>
      <xdr:row>2</xdr:row>
      <xdr:rowOff>45720</xdr:rowOff>
    </xdr:from>
    <xdr:to>
      <xdr:col>21</xdr:col>
      <xdr:colOff>447670</xdr:colOff>
      <xdr:row>6</xdr:row>
      <xdr:rowOff>76200</xdr:rowOff>
    </xdr:to>
    <xdr:sp macro="" textlink="">
      <xdr:nvSpPr>
        <xdr:cNvPr id="19794" name="WordArt 1362"/>
        <xdr:cNvSpPr>
          <a:spLocks noChangeArrowheads="1" noChangeShapeType="1" noTextEdit="1"/>
        </xdr:cNvSpPr>
      </xdr:nvSpPr>
      <xdr:spPr bwMode="auto">
        <a:xfrm>
          <a:off x="266700" y="167640"/>
          <a:ext cx="5996940" cy="1546860"/>
        </a:xfrm>
        <a:prstGeom prst="rect">
          <a:avLst/>
        </a:prstGeom>
      </xdr:spPr>
      <xdr:txBody>
        <a:bodyPr wrap="none" fromWordArt="1">
          <a:prstTxWarp prst="textDeflate">
            <a:avLst>
              <a:gd name="adj" fmla="val 26227"/>
            </a:avLst>
          </a:prstTxWarp>
        </a:bodyPr>
        <a:lstStyle/>
        <a:p>
          <a:pPr algn="ctr" rtl="0"/>
          <a:r>
            <a:rPr lang="en-US" sz="4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gradFill rotWithShape="1">
                <a:gsLst>
                  <a:gs pos="0">
                    <a:srgbClr val="FF0000"/>
                  </a:gs>
                  <a:gs pos="100000">
                    <a:srgbClr val="FF0000">
                      <a:gamma/>
                      <a:shade val="46275"/>
                      <a:invGamma/>
                    </a:srgbClr>
                  </a:gs>
                </a:gsLst>
                <a:lin ang="5400000" scaled="1"/>
              </a:gradFill>
              <a:effectLst/>
              <a:latin typeface="A D Son PRINCE"/>
            </a:rPr>
            <a:t>;+F\T 5lZ6FD 5+S</a:t>
          </a:r>
        </a:p>
      </xdr:txBody>
    </xdr:sp>
    <xdr:clientData/>
  </xdr:twoCellAnchor>
  <xdr:twoCellAnchor editAs="absolute">
    <xdr:from>
      <xdr:col>24</xdr:col>
      <xdr:colOff>53340</xdr:colOff>
      <xdr:row>2</xdr:row>
      <xdr:rowOff>308610</xdr:rowOff>
    </xdr:from>
    <xdr:to>
      <xdr:col>25</xdr:col>
      <xdr:colOff>502920</xdr:colOff>
      <xdr:row>2</xdr:row>
      <xdr:rowOff>971550</xdr:rowOff>
    </xdr:to>
    <xdr:pic>
      <xdr:nvPicPr>
        <xdr:cNvPr id="6" name="Picture 1">
          <a:hlinkClick xmlns:r="http://schemas.openxmlformats.org/officeDocument/2006/relationships" r:id="rId2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77940" y="432435"/>
          <a:ext cx="1059180" cy="66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121920</xdr:colOff>
      <xdr:row>0</xdr:row>
      <xdr:rowOff>45720</xdr:rowOff>
    </xdr:from>
    <xdr:to>
      <xdr:col>16</xdr:col>
      <xdr:colOff>270520</xdr:colOff>
      <xdr:row>1</xdr:row>
      <xdr:rowOff>28590</xdr:rowOff>
    </xdr:to>
    <xdr:sp macro="" textlink="">
      <xdr:nvSpPr>
        <xdr:cNvPr id="3133" name="WordArt 61"/>
        <xdr:cNvSpPr>
          <a:spLocks noChangeArrowheads="1" noChangeShapeType="1" noTextEdit="1"/>
        </xdr:cNvSpPr>
      </xdr:nvSpPr>
      <xdr:spPr bwMode="auto">
        <a:xfrm>
          <a:off x="121920" y="45720"/>
          <a:ext cx="7395220" cy="691530"/>
        </a:xfrm>
        <a:prstGeom prst="rect">
          <a:avLst/>
        </a:prstGeom>
        <a:solidFill>
          <a:srgbClr val="FFFF00"/>
        </a:solidFill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gu-IN" sz="3600" kern="10" spc="0">
              <a:ln w="19050">
                <a:solidFill>
                  <a:srgbClr val="FF0000"/>
                </a:solidFill>
                <a:round/>
                <a:headEnd/>
                <a:tailEnd/>
              </a:ln>
              <a:solidFill>
                <a:srgbClr val="FFFF00"/>
              </a:solidFill>
              <a:effectLst>
                <a:outerShdw dist="35921" dir="2700000" algn="ctr" rotWithShape="0">
                  <a:srgbClr val="990000"/>
                </a:outerShdw>
              </a:effectLst>
              <a:latin typeface="Impact"/>
            </a:rPr>
            <a:t>ધોરણ:-</a:t>
          </a:r>
          <a:r>
            <a:rPr lang="gu-IN" sz="3600" kern="10" spc="0" baseline="0">
              <a:ln w="19050">
                <a:solidFill>
                  <a:srgbClr val="FF0000"/>
                </a:solidFill>
                <a:round/>
                <a:headEnd/>
                <a:tailEnd/>
              </a:ln>
              <a:solidFill>
                <a:srgbClr val="FFFF00"/>
              </a:solidFill>
              <a:effectLst>
                <a:outerShdw dist="35921" dir="2700000" algn="ctr" rotWithShape="0">
                  <a:srgbClr val="990000"/>
                </a:outerShdw>
              </a:effectLst>
              <a:latin typeface="Impact"/>
            </a:rPr>
            <a:t> </a:t>
          </a:r>
          <a:r>
            <a:rPr lang="en-US" sz="3600" kern="10" spc="0" baseline="0">
              <a:ln w="19050">
                <a:solidFill>
                  <a:srgbClr val="FF0000"/>
                </a:solidFill>
                <a:round/>
                <a:headEnd/>
                <a:tailEnd/>
              </a:ln>
              <a:solidFill>
                <a:srgbClr val="FFFF00"/>
              </a:solidFill>
              <a:effectLst>
                <a:outerShdw dist="35921" dir="2700000" algn="ctr" rotWithShape="0">
                  <a:srgbClr val="990000"/>
                </a:outerShdw>
              </a:effectLst>
              <a:latin typeface="Impact"/>
            </a:rPr>
            <a:t> 6 , 7 , 8 </a:t>
          </a:r>
          <a:r>
            <a:rPr lang="gu-IN" sz="3600" kern="10" spc="0">
              <a:ln w="19050">
                <a:solidFill>
                  <a:srgbClr val="FF0000"/>
                </a:solidFill>
                <a:round/>
                <a:headEnd/>
                <a:tailEnd/>
              </a:ln>
              <a:solidFill>
                <a:srgbClr val="FFFF00"/>
              </a:solidFill>
              <a:effectLst>
                <a:outerShdw dist="35921" dir="2700000" algn="ctr" rotWithShape="0">
                  <a:srgbClr val="990000"/>
                </a:outerShdw>
              </a:effectLst>
              <a:latin typeface="Impact"/>
            </a:rPr>
            <a:t> નું પરિણામ પત્રક </a:t>
          </a:r>
          <a:endParaRPr lang="en-US" sz="3600" kern="10" spc="0">
            <a:ln w="19050">
              <a:solidFill>
                <a:srgbClr val="FF0000"/>
              </a:solidFill>
              <a:round/>
              <a:headEnd/>
              <a:tailEnd/>
            </a:ln>
            <a:solidFill>
              <a:srgbClr val="FFFF00"/>
            </a:solidFill>
            <a:effectLst>
              <a:outerShdw dist="35921" dir="2700000" algn="ctr" rotWithShape="0">
                <a:srgbClr val="990000"/>
              </a:outerShdw>
            </a:effectLst>
            <a:latin typeface="Impact"/>
          </a:endParaRPr>
        </a:p>
      </xdr:txBody>
    </xdr:sp>
    <xdr:clientData/>
  </xdr:twoCellAnchor>
  <xdr:twoCellAnchor editAs="absolute">
    <xdr:from>
      <xdr:col>17</xdr:col>
      <xdr:colOff>198120</xdr:colOff>
      <xdr:row>0</xdr:row>
      <xdr:rowOff>198120</xdr:rowOff>
    </xdr:from>
    <xdr:to>
      <xdr:col>20</xdr:col>
      <xdr:colOff>53340</xdr:colOff>
      <xdr:row>1</xdr:row>
      <xdr:rowOff>152400</xdr:rowOff>
    </xdr:to>
    <xdr:pic>
      <xdr:nvPicPr>
        <xdr:cNvPr id="4" name="Picture 1">
          <a:hlinkClick xmlns:r="http://schemas.openxmlformats.org/officeDocument/2006/relationships" r:id="rId1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833360" y="198120"/>
          <a:ext cx="1089660" cy="66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36195</xdr:colOff>
      <xdr:row>0</xdr:row>
      <xdr:rowOff>15240</xdr:rowOff>
    </xdr:from>
    <xdr:to>
      <xdr:col>7</xdr:col>
      <xdr:colOff>120015</xdr:colOff>
      <xdr:row>0</xdr:row>
      <xdr:rowOff>617220</xdr:rowOff>
    </xdr:to>
    <xdr:pic>
      <xdr:nvPicPr>
        <xdr:cNvPr id="3" name="Picture 1">
          <a:hlinkClick xmlns:r="http://schemas.openxmlformats.org/officeDocument/2006/relationships" r:id="rId1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6300" y="15240"/>
          <a:ext cx="1089660" cy="6019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99060</xdr:colOff>
      <xdr:row>13</xdr:row>
      <xdr:rowOff>198120</xdr:rowOff>
    </xdr:from>
    <xdr:to>
      <xdr:col>16384</xdr:col>
      <xdr:colOff>607695</xdr:colOff>
      <xdr:row>14</xdr:row>
      <xdr:rowOff>0</xdr:rowOff>
    </xdr:to>
    <xdr:pic>
      <xdr:nvPicPr>
        <xdr:cNvPr id="2969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72640" y="2811780"/>
          <a:ext cx="1674114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205740</xdr:colOff>
      <xdr:row>14</xdr:row>
      <xdr:rowOff>38100</xdr:rowOff>
    </xdr:from>
    <xdr:to>
      <xdr:col>15</xdr:col>
      <xdr:colOff>213360</xdr:colOff>
      <xdr:row>14</xdr:row>
      <xdr:rowOff>2110740</xdr:rowOff>
    </xdr:to>
    <xdr:pic>
      <xdr:nvPicPr>
        <xdr:cNvPr id="296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179320" y="2849880"/>
          <a:ext cx="2202180" cy="2072640"/>
        </a:xfrm>
        <a:prstGeom prst="rect">
          <a:avLst/>
        </a:prstGeom>
        <a:solidFill>
          <a:srgbClr val="00B050"/>
        </a:solidFill>
        <a:ln w="1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158115</xdr:colOff>
      <xdr:row>2</xdr:row>
      <xdr:rowOff>68580</xdr:rowOff>
    </xdr:from>
    <xdr:to>
      <xdr:col>21</xdr:col>
      <xdr:colOff>409575</xdr:colOff>
      <xdr:row>6</xdr:row>
      <xdr:rowOff>83820</xdr:rowOff>
    </xdr:to>
    <xdr:sp macro="" textlink="">
      <xdr:nvSpPr>
        <xdr:cNvPr id="20810" name="WordArt 1354"/>
        <xdr:cNvSpPr>
          <a:spLocks noChangeArrowheads="1" noChangeShapeType="1" noTextEdit="1"/>
        </xdr:cNvSpPr>
      </xdr:nvSpPr>
      <xdr:spPr bwMode="auto">
        <a:xfrm>
          <a:off x="312420" y="236220"/>
          <a:ext cx="5913120" cy="1531620"/>
        </a:xfrm>
        <a:prstGeom prst="rect">
          <a:avLst/>
        </a:prstGeom>
      </xdr:spPr>
      <xdr:txBody>
        <a:bodyPr wrap="none" fromWordArt="1">
          <a:prstTxWarp prst="textDeflate">
            <a:avLst>
              <a:gd name="adj" fmla="val 26227"/>
            </a:avLst>
          </a:prstTxWarp>
        </a:bodyPr>
        <a:lstStyle/>
        <a:p>
          <a:pPr algn="ctr" rtl="0"/>
          <a:r>
            <a:rPr lang="en-US" sz="48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gradFill rotWithShape="1">
                <a:gsLst>
                  <a:gs pos="0">
                    <a:srgbClr val="FF0000"/>
                  </a:gs>
                  <a:gs pos="100000">
                    <a:srgbClr val="FF0000">
                      <a:gamma/>
                      <a:shade val="46275"/>
                      <a:invGamma/>
                    </a:srgbClr>
                  </a:gs>
                </a:gsLst>
                <a:lin ang="5400000" scaled="1"/>
              </a:gradFill>
              <a:effectLst/>
              <a:latin typeface="A D Son PRINCE"/>
            </a:rPr>
            <a:t>JFlQF"S 5lZ6FD 5+S</a:t>
          </a:r>
        </a:p>
      </xdr:txBody>
    </xdr:sp>
    <xdr:clientData/>
  </xdr:twoCellAnchor>
  <xdr:twoCellAnchor editAs="absolute">
    <xdr:from>
      <xdr:col>24</xdr:col>
      <xdr:colOff>93345</xdr:colOff>
      <xdr:row>2</xdr:row>
      <xdr:rowOff>462915</xdr:rowOff>
    </xdr:from>
    <xdr:to>
      <xdr:col>25</xdr:col>
      <xdr:colOff>542925</xdr:colOff>
      <xdr:row>4</xdr:row>
      <xdr:rowOff>13335</xdr:rowOff>
    </xdr:to>
    <xdr:pic>
      <xdr:nvPicPr>
        <xdr:cNvPr id="6" name="Picture 1">
          <a:hlinkClick xmlns:r="http://schemas.openxmlformats.org/officeDocument/2006/relationships" r:id="rId2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17945" y="586740"/>
          <a:ext cx="1059180" cy="6648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0</xdr:row>
      <xdr:rowOff>28575</xdr:rowOff>
    </xdr:from>
    <xdr:to>
      <xdr:col>17</xdr:col>
      <xdr:colOff>19049</xdr:colOff>
      <xdr:row>0</xdr:row>
      <xdr:rowOff>704867</xdr:rowOff>
    </xdr:to>
    <xdr:sp macro="" textlink="">
      <xdr:nvSpPr>
        <xdr:cNvPr id="2055" name="WordArt 7"/>
        <xdr:cNvSpPr>
          <a:spLocks noChangeArrowheads="1" noChangeShapeType="1" noTextEdit="1"/>
        </xdr:cNvSpPr>
      </xdr:nvSpPr>
      <xdr:spPr bwMode="auto">
        <a:xfrm>
          <a:off x="1188720" y="28575"/>
          <a:ext cx="6480809" cy="676292"/>
        </a:xfrm>
        <a:prstGeom prst="rect">
          <a:avLst/>
        </a:prstGeom>
        <a:solidFill>
          <a:srgbClr val="FFFF00"/>
        </a:solidFill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gu-IN" sz="3600" kern="10" spc="0">
              <a:ln w="19050">
                <a:solidFill>
                  <a:srgbClr val="FF0000"/>
                </a:solidFill>
                <a:round/>
                <a:headEnd/>
                <a:tailEnd/>
              </a:ln>
              <a:solidFill>
                <a:srgbClr val="FFFF00"/>
              </a:solidFill>
              <a:effectLst>
                <a:outerShdw dist="35921" dir="2700000" algn="ctr" rotWithShape="0">
                  <a:srgbClr val="990000"/>
                </a:outerShdw>
              </a:effectLst>
              <a:latin typeface="Impact"/>
            </a:rPr>
            <a:t>ધોરણ:- </a:t>
          </a:r>
          <a:r>
            <a:rPr lang="en-US" sz="3600" kern="10" spc="0">
              <a:ln w="19050">
                <a:solidFill>
                  <a:srgbClr val="FF0000"/>
                </a:solidFill>
                <a:round/>
                <a:headEnd/>
                <a:tailEnd/>
              </a:ln>
              <a:solidFill>
                <a:srgbClr val="FFFF00"/>
              </a:solidFill>
              <a:effectLst>
                <a:outerShdw dist="35921" dir="2700000" algn="ctr" rotWithShape="0">
                  <a:srgbClr val="990000"/>
                </a:outerShdw>
              </a:effectLst>
              <a:latin typeface="Impact"/>
            </a:rPr>
            <a:t> 6</a:t>
          </a:r>
          <a:r>
            <a:rPr lang="en-US" sz="3600" kern="10" spc="0" baseline="0">
              <a:ln w="19050">
                <a:solidFill>
                  <a:srgbClr val="FF0000"/>
                </a:solidFill>
                <a:round/>
                <a:headEnd/>
                <a:tailEnd/>
              </a:ln>
              <a:solidFill>
                <a:srgbClr val="FFFF00"/>
              </a:solidFill>
              <a:effectLst>
                <a:outerShdw dist="35921" dir="2700000" algn="ctr" rotWithShape="0">
                  <a:srgbClr val="990000"/>
                </a:outerShdw>
              </a:effectLst>
              <a:latin typeface="Impact"/>
            </a:rPr>
            <a:t> , 7 , 8</a:t>
          </a:r>
          <a:r>
            <a:rPr lang="gu-IN" sz="3600" kern="10" spc="0">
              <a:ln w="19050">
                <a:solidFill>
                  <a:srgbClr val="FF0000"/>
                </a:solidFill>
                <a:round/>
                <a:headEnd/>
                <a:tailEnd/>
              </a:ln>
              <a:solidFill>
                <a:srgbClr val="FFFF00"/>
              </a:solidFill>
              <a:effectLst>
                <a:outerShdw dist="35921" dir="2700000" algn="ctr" rotWithShape="0">
                  <a:srgbClr val="990000"/>
                </a:outerShdw>
              </a:effectLst>
              <a:latin typeface="Impact"/>
            </a:rPr>
            <a:t> નું પરિણામ પત્રક </a:t>
          </a:r>
          <a:endParaRPr lang="en-US" sz="3600" kern="10" spc="0">
            <a:ln w="19050">
              <a:solidFill>
                <a:srgbClr val="FF0000"/>
              </a:solidFill>
              <a:round/>
              <a:headEnd/>
              <a:tailEnd/>
            </a:ln>
            <a:solidFill>
              <a:srgbClr val="FFFF00"/>
            </a:solidFill>
            <a:effectLst>
              <a:outerShdw dist="35921" dir="2700000" algn="ctr" rotWithShape="0">
                <a:srgbClr val="990000"/>
              </a:outerShdw>
            </a:effectLst>
            <a:latin typeface="Impact"/>
          </a:endParaRPr>
        </a:p>
      </xdr:txBody>
    </xdr:sp>
    <xdr:clientData/>
  </xdr:twoCellAnchor>
  <xdr:twoCellAnchor editAs="absolute">
    <xdr:from>
      <xdr:col>16384</xdr:col>
      <xdr:colOff>579120</xdr:colOff>
      <xdr:row>0</xdr:row>
      <xdr:rowOff>175260</xdr:rowOff>
    </xdr:from>
    <xdr:to>
      <xdr:col>16384</xdr:col>
      <xdr:colOff>582930</xdr:colOff>
      <xdr:row>1</xdr:row>
      <xdr:rowOff>253365</xdr:rowOff>
    </xdr:to>
    <xdr:pic>
      <xdr:nvPicPr>
        <xdr:cNvPr id="4" name="Picture 1">
          <a:hlinkClick xmlns:r="http://schemas.openxmlformats.org/officeDocument/2006/relationships" r:id="rId1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37120" y="175260"/>
          <a:ext cx="1089660" cy="66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17</xdr:col>
      <xdr:colOff>219075</xdr:colOff>
      <xdr:row>0</xdr:row>
      <xdr:rowOff>133350</xdr:rowOff>
    </xdr:from>
    <xdr:to>
      <xdr:col>22</xdr:col>
      <xdr:colOff>36195</xdr:colOff>
      <xdr:row>1</xdr:row>
      <xdr:rowOff>211455</xdr:rowOff>
    </xdr:to>
    <xdr:pic>
      <xdr:nvPicPr>
        <xdr:cNvPr id="5" name="Picture 1">
          <a:hlinkClick xmlns:r="http://schemas.openxmlformats.org/officeDocument/2006/relationships" r:id="rId3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10425" y="133350"/>
          <a:ext cx="1055370" cy="65913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</xdr:colOff>
      <xdr:row>3</xdr:row>
      <xdr:rowOff>121920</xdr:rowOff>
    </xdr:from>
    <xdr:to>
      <xdr:col>3</xdr:col>
      <xdr:colOff>129540</xdr:colOff>
      <xdr:row>5</xdr:row>
      <xdr:rowOff>68580</xdr:rowOff>
    </xdr:to>
    <xdr:pic>
      <xdr:nvPicPr>
        <xdr:cNvPr id="31740" name="Picture 1" descr="606bc21792dbf51e02542b3a4209ae36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0980" y="1516380"/>
          <a:ext cx="1097280" cy="502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243840</xdr:colOff>
      <xdr:row>3</xdr:row>
      <xdr:rowOff>114300</xdr:rowOff>
    </xdr:from>
    <xdr:to>
      <xdr:col>8</xdr:col>
      <xdr:colOff>411480</xdr:colOff>
      <xdr:row>5</xdr:row>
      <xdr:rowOff>68580</xdr:rowOff>
    </xdr:to>
    <xdr:pic>
      <xdr:nvPicPr>
        <xdr:cNvPr id="31741" name="Picture 1" descr="606bc21792dbf51e02542b3a4209ae36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12820" y="1508760"/>
          <a:ext cx="1089660" cy="510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129540</xdr:colOff>
      <xdr:row>24</xdr:row>
      <xdr:rowOff>106681</xdr:rowOff>
    </xdr:from>
    <xdr:to>
      <xdr:col>18</xdr:col>
      <xdr:colOff>76200</xdr:colOff>
      <xdr:row>27</xdr:row>
      <xdr:rowOff>19051</xdr:rowOff>
    </xdr:to>
    <xdr:sp macro="" textlink="">
      <xdr:nvSpPr>
        <xdr:cNvPr id="31742" name="Oval 23"/>
        <xdr:cNvSpPr>
          <a:spLocks noChangeArrowheads="1"/>
        </xdr:cNvSpPr>
      </xdr:nvSpPr>
      <xdr:spPr bwMode="auto">
        <a:xfrm>
          <a:off x="6939915" y="6316981"/>
          <a:ext cx="975360" cy="99822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8</xdr:col>
      <xdr:colOff>335280</xdr:colOff>
      <xdr:row>0</xdr:row>
      <xdr:rowOff>0</xdr:rowOff>
    </xdr:from>
    <xdr:to>
      <xdr:col>13</xdr:col>
      <xdr:colOff>0</xdr:colOff>
      <xdr:row>0</xdr:row>
      <xdr:rowOff>617220</xdr:rowOff>
    </xdr:to>
    <xdr:pic>
      <xdr:nvPicPr>
        <xdr:cNvPr id="6" name="Picture 1">
          <a:hlinkClick xmlns:r="http://schemas.openxmlformats.org/officeDocument/2006/relationships" r:id="rId2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526280" y="0"/>
          <a:ext cx="1089660" cy="617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241935</xdr:colOff>
      <xdr:row>0</xdr:row>
      <xdr:rowOff>15240</xdr:rowOff>
    </xdr:from>
    <xdr:to>
      <xdr:col>7</xdr:col>
      <xdr:colOff>9525</xdr:colOff>
      <xdr:row>1</xdr:row>
      <xdr:rowOff>0</xdr:rowOff>
    </xdr:to>
    <xdr:pic>
      <xdr:nvPicPr>
        <xdr:cNvPr id="3" name="Picture 1">
          <a:hlinkClick xmlns:r="http://schemas.openxmlformats.org/officeDocument/2006/relationships" r:id="rId1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30580" y="15240"/>
          <a:ext cx="1021080" cy="617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68580</xdr:colOff>
      <xdr:row>3</xdr:row>
      <xdr:rowOff>15240</xdr:rowOff>
    </xdr:from>
    <xdr:to>
      <xdr:col>15</xdr:col>
      <xdr:colOff>480060</xdr:colOff>
      <xdr:row>5</xdr:row>
      <xdr:rowOff>228600</xdr:rowOff>
    </xdr:to>
    <xdr:pic>
      <xdr:nvPicPr>
        <xdr:cNvPr id="3" name="Picture 1">
          <a:hlinkClick xmlns:r="http://schemas.openxmlformats.org/officeDocument/2006/relationships" r:id="rId1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4180" y="822960"/>
          <a:ext cx="1021080" cy="822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91440</xdr:colOff>
      <xdr:row>1</xdr:row>
      <xdr:rowOff>0</xdr:rowOff>
    </xdr:from>
    <xdr:to>
      <xdr:col>12</xdr:col>
      <xdr:colOff>502920</xdr:colOff>
      <xdr:row>3</xdr:row>
      <xdr:rowOff>106680</xdr:rowOff>
    </xdr:to>
    <xdr:pic>
      <xdr:nvPicPr>
        <xdr:cNvPr id="2" name="Picture 1">
          <a:hlinkClick xmlns:r="http://schemas.openxmlformats.org/officeDocument/2006/relationships" r:id="rId1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26480" y="312420"/>
          <a:ext cx="1021080" cy="822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110490</xdr:colOff>
      <xdr:row>1</xdr:row>
      <xdr:rowOff>0</xdr:rowOff>
    </xdr:from>
    <xdr:to>
      <xdr:col>12</xdr:col>
      <xdr:colOff>521970</xdr:colOff>
      <xdr:row>3</xdr:row>
      <xdr:rowOff>106680</xdr:rowOff>
    </xdr:to>
    <xdr:pic>
      <xdr:nvPicPr>
        <xdr:cNvPr id="3" name="Picture 2">
          <a:hlinkClick xmlns:r="http://schemas.openxmlformats.org/officeDocument/2006/relationships" r:id="rId3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996940" y="323850"/>
          <a:ext cx="1002030" cy="830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</xdr:colOff>
      <xdr:row>3</xdr:row>
      <xdr:rowOff>121920</xdr:rowOff>
    </xdr:from>
    <xdr:to>
      <xdr:col>3</xdr:col>
      <xdr:colOff>129540</xdr:colOff>
      <xdr:row>5</xdr:row>
      <xdr:rowOff>68580</xdr:rowOff>
    </xdr:to>
    <xdr:pic>
      <xdr:nvPicPr>
        <xdr:cNvPr id="2" name="Picture 1" descr="606bc21792dbf51e02542b3a4209ae36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0980" y="1579245"/>
          <a:ext cx="1070610" cy="5467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6</xdr:col>
      <xdr:colOff>243840</xdr:colOff>
      <xdr:row>3</xdr:row>
      <xdr:rowOff>114300</xdr:rowOff>
    </xdr:from>
    <xdr:to>
      <xdr:col>8</xdr:col>
      <xdr:colOff>411480</xdr:colOff>
      <xdr:row>5</xdr:row>
      <xdr:rowOff>68580</xdr:rowOff>
    </xdr:to>
    <xdr:pic>
      <xdr:nvPicPr>
        <xdr:cNvPr id="3" name="Picture 1" descr="606bc21792dbf51e02542b3a4209ae36"/>
        <xdr:cNvPicPr>
          <a:picLocks noChangeAspect="1" noChangeArrowheads="1" noCrop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434715" y="1571625"/>
          <a:ext cx="1062990" cy="5543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16</xdr:col>
      <xdr:colOff>133350</xdr:colOff>
      <xdr:row>23</xdr:row>
      <xdr:rowOff>114300</xdr:rowOff>
    </xdr:from>
    <xdr:to>
      <xdr:col>19</xdr:col>
      <xdr:colOff>209550</xdr:colOff>
      <xdr:row>26</xdr:row>
      <xdr:rowOff>133350</xdr:rowOff>
    </xdr:to>
    <xdr:sp macro="" textlink="">
      <xdr:nvSpPr>
        <xdr:cNvPr id="4" name="Oval 23"/>
        <xdr:cNvSpPr>
          <a:spLocks noChangeArrowheads="1"/>
        </xdr:cNvSpPr>
      </xdr:nvSpPr>
      <xdr:spPr bwMode="auto">
        <a:xfrm>
          <a:off x="6848475" y="6334125"/>
          <a:ext cx="1085850" cy="1162050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8</xdr:col>
      <xdr:colOff>381000</xdr:colOff>
      <xdr:row>0</xdr:row>
      <xdr:rowOff>0</xdr:rowOff>
    </xdr:from>
    <xdr:to>
      <xdr:col>13</xdr:col>
      <xdr:colOff>45720</xdr:colOff>
      <xdr:row>0</xdr:row>
      <xdr:rowOff>617220</xdr:rowOff>
    </xdr:to>
    <xdr:pic>
      <xdr:nvPicPr>
        <xdr:cNvPr id="5" name="Picture 1">
          <a:hlinkClick xmlns:r="http://schemas.openxmlformats.org/officeDocument/2006/relationships" r:id="rId2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467225" y="0"/>
          <a:ext cx="1036320" cy="6172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19</xdr:row>
      <xdr:rowOff>76201</xdr:rowOff>
    </xdr:from>
    <xdr:to>
      <xdr:col>6</xdr:col>
      <xdr:colOff>733425</xdr:colOff>
      <xdr:row>19</xdr:row>
      <xdr:rowOff>188595</xdr:rowOff>
    </xdr:to>
    <xdr:sp macro="" textlink="">
      <xdr:nvSpPr>
        <xdr:cNvPr id="2" name="Right Arrow 1"/>
        <xdr:cNvSpPr/>
      </xdr:nvSpPr>
      <xdr:spPr>
        <a:xfrm>
          <a:off x="3009900" y="6191251"/>
          <a:ext cx="704850" cy="112394"/>
        </a:xfrm>
        <a:prstGeom prst="rightArrow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17</xdr:col>
      <xdr:colOff>28575</xdr:colOff>
      <xdr:row>19</xdr:row>
      <xdr:rowOff>76201</xdr:rowOff>
    </xdr:from>
    <xdr:to>
      <xdr:col>17</xdr:col>
      <xdr:colOff>733425</xdr:colOff>
      <xdr:row>19</xdr:row>
      <xdr:rowOff>188595</xdr:rowOff>
    </xdr:to>
    <xdr:sp macro="" textlink="">
      <xdr:nvSpPr>
        <xdr:cNvPr id="4" name="Right Arrow 3"/>
        <xdr:cNvSpPr/>
      </xdr:nvSpPr>
      <xdr:spPr>
        <a:xfrm>
          <a:off x="2990850" y="6019801"/>
          <a:ext cx="704850" cy="112394"/>
        </a:xfrm>
        <a:prstGeom prst="rightArrow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 editAs="absolute">
    <xdr:from>
      <xdr:col>21</xdr:col>
      <xdr:colOff>95250</xdr:colOff>
      <xdr:row>1</xdr:row>
      <xdr:rowOff>152400</xdr:rowOff>
    </xdr:from>
    <xdr:to>
      <xdr:col>24</xdr:col>
      <xdr:colOff>259080</xdr:colOff>
      <xdr:row>3</xdr:row>
      <xdr:rowOff>154305</xdr:rowOff>
    </xdr:to>
    <xdr:pic>
      <xdr:nvPicPr>
        <xdr:cNvPr id="5" name="Picture 4">
          <a:hlinkClick xmlns:r="http://schemas.openxmlformats.org/officeDocument/2006/relationships" r:id="rId1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67900" y="247650"/>
          <a:ext cx="1002030" cy="8305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209550</xdr:colOff>
      <xdr:row>23</xdr:row>
      <xdr:rowOff>209550</xdr:rowOff>
    </xdr:from>
    <xdr:to>
      <xdr:col>42</xdr:col>
      <xdr:colOff>295275</xdr:colOff>
      <xdr:row>26</xdr:row>
      <xdr:rowOff>200025</xdr:rowOff>
    </xdr:to>
    <xdr:sp macro="" textlink="">
      <xdr:nvSpPr>
        <xdr:cNvPr id="4" name="Oval 23"/>
        <xdr:cNvSpPr>
          <a:spLocks noChangeArrowheads="1"/>
        </xdr:cNvSpPr>
      </xdr:nvSpPr>
      <xdr:spPr bwMode="auto">
        <a:xfrm>
          <a:off x="16592550" y="6457950"/>
          <a:ext cx="1085850" cy="113347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209550</xdr:colOff>
      <xdr:row>23</xdr:row>
      <xdr:rowOff>238125</xdr:rowOff>
    </xdr:from>
    <xdr:to>
      <xdr:col>29</xdr:col>
      <xdr:colOff>295275</xdr:colOff>
      <xdr:row>26</xdr:row>
      <xdr:rowOff>228600</xdr:rowOff>
    </xdr:to>
    <xdr:sp macro="" textlink="">
      <xdr:nvSpPr>
        <xdr:cNvPr id="5" name="Oval 23"/>
        <xdr:cNvSpPr>
          <a:spLocks noChangeArrowheads="1"/>
        </xdr:cNvSpPr>
      </xdr:nvSpPr>
      <xdr:spPr bwMode="auto">
        <a:xfrm>
          <a:off x="11544300" y="6486525"/>
          <a:ext cx="1085850" cy="1133475"/>
        </a:xfrm>
        <a:prstGeom prst="ellipse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8</xdr:col>
      <xdr:colOff>323850</xdr:colOff>
      <xdr:row>0</xdr:row>
      <xdr:rowOff>19050</xdr:rowOff>
    </xdr:from>
    <xdr:to>
      <xdr:col>12</xdr:col>
      <xdr:colOff>211455</xdr:colOff>
      <xdr:row>0</xdr:row>
      <xdr:rowOff>681990</xdr:rowOff>
    </xdr:to>
    <xdr:pic>
      <xdr:nvPicPr>
        <xdr:cNvPr id="6" name="Picture 1">
          <a:hlinkClick xmlns:r="http://schemas.openxmlformats.org/officeDocument/2006/relationships" r:id="rId1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324350" y="19050"/>
          <a:ext cx="1059180" cy="66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31</xdr:col>
      <xdr:colOff>152400</xdr:colOff>
      <xdr:row>0</xdr:row>
      <xdr:rowOff>0</xdr:rowOff>
    </xdr:from>
    <xdr:to>
      <xdr:col>35</xdr:col>
      <xdr:colOff>201930</xdr:colOff>
      <xdr:row>0</xdr:row>
      <xdr:rowOff>662940</xdr:rowOff>
    </xdr:to>
    <xdr:pic>
      <xdr:nvPicPr>
        <xdr:cNvPr id="7" name="Picture 1">
          <a:hlinkClick xmlns:r="http://schemas.openxmlformats.org/officeDocument/2006/relationships" r:id="rId3" tooltip="Hom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992225" y="0"/>
          <a:ext cx="1059180" cy="6629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vinodpateltalodgam.blogspot.com/" TargetMode="External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vinodpateltalodgam.blogspot.com/" TargetMode="External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5" Type="http://schemas.openxmlformats.org/officeDocument/2006/relationships/drawing" Target="../drawings/drawing4.xml"/><Relationship Id="rId4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vinodpateltalodgam.blogspot.com/" TargetMode="External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drawing" Target="../drawings/drawing5.xml"/><Relationship Id="rId4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printerSettings" Target="../printerSettings/printerSettings15.bin"/><Relationship Id="rId1" Type="http://schemas.openxmlformats.org/officeDocument/2006/relationships/printerSettings" Target="../printerSettings/printerSettings14.bin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vinodpateltalodgam.blogspot.com/" TargetMode="External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5" Type="http://schemas.openxmlformats.org/officeDocument/2006/relationships/drawing" Target="../drawings/drawing7.xml"/><Relationship Id="rId4" Type="http://schemas.openxmlformats.org/officeDocument/2006/relationships/printerSettings" Target="../printerSettings/printerSettings1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vinodpateltalodgam.blogspot.com/" TargetMode="External"/><Relationship Id="rId2" Type="http://schemas.openxmlformats.org/officeDocument/2006/relationships/printerSettings" Target="../printerSettings/printerSettings21.bin"/><Relationship Id="rId1" Type="http://schemas.openxmlformats.org/officeDocument/2006/relationships/printerSettings" Target="../printerSettings/printerSettings20.bin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2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Relationship Id="rId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27.bin"/><Relationship Id="rId1" Type="http://schemas.openxmlformats.org/officeDocument/2006/relationships/printerSettings" Target="../printerSettings/printerSettings26.bin"/><Relationship Id="rId4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4.bin"/><Relationship Id="rId2" Type="http://schemas.openxmlformats.org/officeDocument/2006/relationships/hyperlink" Target="http://vinodpateltalodgam.blogspot.com/" TargetMode="External"/><Relationship Id="rId1" Type="http://schemas.openxmlformats.org/officeDocument/2006/relationships/printerSettings" Target="../printerSettings/printerSettings33.bin"/><Relationship Id="rId4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3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2">
    <tabColor rgb="FF00FF00"/>
  </sheetPr>
  <dimension ref="A1:P22"/>
  <sheetViews>
    <sheetView showGridLines="0" tabSelected="1" zoomScaleSheetLayoutView="100" workbookViewId="0"/>
  </sheetViews>
  <sheetFormatPr defaultColWidth="0" defaultRowHeight="25.5" zeroHeight="1"/>
  <cols>
    <col min="1" max="1" width="8.85546875" style="295" customWidth="1"/>
    <col min="2" max="2" width="9" style="295" customWidth="1"/>
    <col min="3" max="8" width="8.85546875" style="295" customWidth="1"/>
    <col min="9" max="9" width="9" style="295" customWidth="1"/>
    <col min="10" max="15" width="8.85546875" style="295" customWidth="1"/>
    <col min="16" max="16" width="0.42578125" style="295" customWidth="1"/>
    <col min="17" max="16384" width="9.140625" style="295" hidden="1"/>
  </cols>
  <sheetData>
    <row r="1" spans="1:15" ht="26.25" thickBot="1">
      <c r="A1" s="378"/>
      <c r="B1" s="372"/>
      <c r="C1" s="372"/>
      <c r="D1" s="372"/>
      <c r="E1" s="372"/>
      <c r="F1" s="372"/>
      <c r="G1" s="372"/>
      <c r="H1" s="372"/>
      <c r="I1" s="372"/>
      <c r="J1" s="372"/>
      <c r="K1" s="372"/>
      <c r="L1" s="372"/>
      <c r="M1" s="372"/>
      <c r="N1" s="372"/>
      <c r="O1" s="377"/>
    </row>
    <row r="2" spans="1:15" ht="35.25" thickTop="1" thickBot="1">
      <c r="A2" s="373"/>
      <c r="B2" s="296"/>
      <c r="C2" s="296"/>
      <c r="D2" s="297"/>
      <c r="E2" s="537" t="s">
        <v>208</v>
      </c>
      <c r="F2" s="538"/>
      <c r="G2" s="538"/>
      <c r="H2" s="538"/>
      <c r="I2" s="538"/>
      <c r="J2" s="538"/>
      <c r="K2" s="538"/>
      <c r="L2" s="538"/>
      <c r="M2" s="538"/>
      <c r="N2" s="539"/>
      <c r="O2" s="375"/>
    </row>
    <row r="3" spans="1:15" ht="27" thickTop="1" thickBot="1">
      <c r="A3" s="373"/>
      <c r="B3" s="382"/>
      <c r="C3" s="298"/>
      <c r="D3" s="381"/>
      <c r="E3" s="381"/>
      <c r="F3" s="381"/>
      <c r="G3" s="381"/>
      <c r="H3" s="381"/>
      <c r="I3" s="381"/>
      <c r="J3" s="381"/>
      <c r="K3" s="381"/>
      <c r="L3" s="381"/>
      <c r="M3" s="381"/>
      <c r="N3" s="381"/>
      <c r="O3" s="375"/>
    </row>
    <row r="4" spans="1:15" ht="26.45" customHeight="1" thickTop="1" thickBot="1">
      <c r="A4" s="373"/>
      <c r="B4" s="299"/>
      <c r="C4" s="299"/>
      <c r="D4" s="299"/>
      <c r="E4" s="299"/>
      <c r="F4" s="299"/>
      <c r="G4" s="300"/>
      <c r="H4" s="383"/>
      <c r="I4" s="943" t="s">
        <v>174</v>
      </c>
      <c r="J4" s="944"/>
      <c r="K4" s="944"/>
      <c r="L4" s="944"/>
      <c r="M4" s="944"/>
      <c r="N4" s="945"/>
      <c r="O4" s="375"/>
    </row>
    <row r="5" spans="1:15" ht="18" customHeight="1" thickTop="1" thickBot="1">
      <c r="A5" s="373"/>
      <c r="B5" s="302"/>
      <c r="C5" s="302"/>
      <c r="D5" s="302"/>
      <c r="E5" s="302"/>
      <c r="F5" s="302"/>
      <c r="G5" s="303"/>
      <c r="H5" s="558" t="s">
        <v>204</v>
      </c>
      <c r="I5" s="303"/>
      <c r="J5" s="303"/>
      <c r="K5" s="303"/>
      <c r="L5" s="303"/>
      <c r="M5" s="303"/>
      <c r="N5" s="303"/>
      <c r="O5" s="375"/>
    </row>
    <row r="6" spans="1:15" ht="27.95" customHeight="1" thickTop="1" thickBot="1">
      <c r="A6" s="373"/>
      <c r="B6" s="549" t="s">
        <v>175</v>
      </c>
      <c r="C6" s="550"/>
      <c r="D6" s="550"/>
      <c r="E6" s="550"/>
      <c r="F6" s="550"/>
      <c r="G6" s="551"/>
      <c r="H6" s="558"/>
      <c r="I6" s="549" t="s">
        <v>179</v>
      </c>
      <c r="J6" s="550"/>
      <c r="K6" s="550"/>
      <c r="L6" s="550"/>
      <c r="M6" s="550"/>
      <c r="N6" s="551"/>
      <c r="O6" s="375"/>
    </row>
    <row r="7" spans="1:15" ht="18" customHeight="1" thickTop="1" thickBot="1">
      <c r="A7" s="373"/>
      <c r="B7" s="302"/>
      <c r="C7" s="302"/>
      <c r="D7" s="302"/>
      <c r="E7" s="302"/>
      <c r="F7" s="302"/>
      <c r="G7" s="303"/>
      <c r="H7" s="558"/>
      <c r="I7" s="303"/>
      <c r="J7" s="303"/>
      <c r="K7" s="303"/>
      <c r="L7" s="303"/>
      <c r="M7" s="303"/>
      <c r="N7" s="303"/>
      <c r="O7" s="375"/>
    </row>
    <row r="8" spans="1:15" ht="27.95" customHeight="1" thickTop="1" thickBot="1">
      <c r="A8" s="373"/>
      <c r="B8" s="943" t="s">
        <v>176</v>
      </c>
      <c r="C8" s="944"/>
      <c r="D8" s="944"/>
      <c r="E8" s="944"/>
      <c r="F8" s="944"/>
      <c r="G8" s="945"/>
      <c r="H8" s="558"/>
      <c r="I8" s="943" t="s">
        <v>180</v>
      </c>
      <c r="J8" s="944"/>
      <c r="K8" s="944"/>
      <c r="L8" s="944"/>
      <c r="M8" s="944"/>
      <c r="N8" s="945"/>
      <c r="O8" s="375"/>
    </row>
    <row r="9" spans="1:15" ht="18" customHeight="1" thickTop="1" thickBot="1">
      <c r="A9" s="373"/>
      <c r="B9" s="303"/>
      <c r="C9" s="303"/>
      <c r="D9" s="303"/>
      <c r="E9" s="303"/>
      <c r="F9" s="303"/>
      <c r="G9" s="303"/>
      <c r="H9" s="558"/>
      <c r="I9" s="303"/>
      <c r="J9" s="303"/>
      <c r="K9" s="303"/>
      <c r="L9" s="303"/>
      <c r="M9" s="303"/>
      <c r="N9" s="303"/>
      <c r="O9" s="387"/>
    </row>
    <row r="10" spans="1:15" ht="27.95" customHeight="1" thickTop="1" thickBot="1">
      <c r="A10" s="373"/>
      <c r="B10" s="940" t="s">
        <v>177</v>
      </c>
      <c r="C10" s="941"/>
      <c r="D10" s="941"/>
      <c r="E10" s="941"/>
      <c r="F10" s="941"/>
      <c r="G10" s="942"/>
      <c r="H10" s="558"/>
      <c r="I10" s="940" t="s">
        <v>178</v>
      </c>
      <c r="J10" s="941"/>
      <c r="K10" s="941"/>
      <c r="L10" s="941"/>
      <c r="M10" s="941"/>
      <c r="N10" s="942"/>
      <c r="O10" s="375"/>
    </row>
    <row r="11" spans="1:15" ht="18" customHeight="1" thickTop="1" thickBot="1">
      <c r="A11" s="373"/>
      <c r="B11" s="303"/>
      <c r="C11" s="303"/>
      <c r="D11" s="303"/>
      <c r="E11" s="303"/>
      <c r="F11" s="303"/>
      <c r="G11" s="303"/>
      <c r="H11" s="558"/>
      <c r="I11" s="303"/>
      <c r="J11" s="303"/>
      <c r="K11" s="303"/>
      <c r="L11" s="303"/>
      <c r="M11" s="303"/>
      <c r="N11" s="303"/>
      <c r="O11" s="375"/>
    </row>
    <row r="12" spans="1:15" ht="27.95" customHeight="1" thickTop="1" thickBot="1">
      <c r="A12" s="373"/>
      <c r="B12" s="552" t="s">
        <v>225</v>
      </c>
      <c r="C12" s="553"/>
      <c r="D12" s="553"/>
      <c r="E12" s="553"/>
      <c r="F12" s="553"/>
      <c r="G12" s="554"/>
      <c r="H12" s="558"/>
      <c r="I12" s="555" t="s">
        <v>181</v>
      </c>
      <c r="J12" s="556"/>
      <c r="K12" s="556"/>
      <c r="L12" s="556"/>
      <c r="M12" s="556"/>
      <c r="N12" s="557"/>
      <c r="O12" s="375"/>
    </row>
    <row r="13" spans="1:15" ht="18" customHeight="1" thickTop="1" thickBot="1">
      <c r="A13" s="373"/>
      <c r="B13" s="370"/>
      <c r="C13" s="370"/>
      <c r="D13" s="370"/>
      <c r="E13" s="370"/>
      <c r="F13" s="370"/>
      <c r="G13" s="370"/>
      <c r="H13" s="558"/>
      <c r="I13" s="371"/>
      <c r="J13" s="371"/>
      <c r="K13" s="371"/>
      <c r="L13" s="371"/>
      <c r="M13" s="371"/>
      <c r="N13" s="371"/>
      <c r="O13" s="375"/>
    </row>
    <row r="14" spans="1:15" ht="27.95" customHeight="1" thickTop="1" thickBot="1">
      <c r="A14" s="373"/>
      <c r="B14" s="948" t="s">
        <v>242</v>
      </c>
      <c r="C14" s="949"/>
      <c r="D14" s="949"/>
      <c r="E14" s="949"/>
      <c r="F14" s="949"/>
      <c r="G14" s="950"/>
      <c r="H14" s="384"/>
      <c r="I14" s="937" t="s">
        <v>201</v>
      </c>
      <c r="J14" s="938"/>
      <c r="K14" s="938"/>
      <c r="L14" s="938"/>
      <c r="M14" s="938"/>
      <c r="N14" s="939"/>
      <c r="O14" s="375"/>
    </row>
    <row r="15" spans="1:15" ht="18" customHeight="1" thickTop="1" thickBot="1">
      <c r="A15" s="373"/>
      <c r="B15" s="435"/>
      <c r="C15" s="435"/>
      <c r="D15" s="435"/>
      <c r="E15" s="435"/>
      <c r="F15" s="435"/>
      <c r="G15" s="435"/>
      <c r="H15" s="384"/>
      <c r="I15" s="436"/>
      <c r="J15" s="437"/>
      <c r="K15" s="437"/>
      <c r="L15" s="437"/>
      <c r="M15" s="437"/>
      <c r="N15" s="437"/>
      <c r="O15" s="375"/>
    </row>
    <row r="16" spans="1:15" ht="27.95" customHeight="1" thickTop="1" thickBot="1">
      <c r="A16" s="373"/>
      <c r="B16" s="934" t="s">
        <v>203</v>
      </c>
      <c r="C16" s="935"/>
      <c r="D16" s="935"/>
      <c r="E16" s="935"/>
      <c r="F16" s="935"/>
      <c r="G16" s="936"/>
      <c r="H16" s="384"/>
      <c r="I16" s="552" t="s">
        <v>200</v>
      </c>
      <c r="J16" s="553"/>
      <c r="K16" s="553"/>
      <c r="L16" s="553"/>
      <c r="M16" s="553"/>
      <c r="N16" s="554"/>
      <c r="O16" s="438"/>
    </row>
    <row r="17" spans="1:15" ht="25.9" customHeight="1" thickTop="1" thickBot="1">
      <c r="A17" s="373"/>
      <c r="B17" s="301"/>
      <c r="C17" s="301"/>
      <c r="D17" s="301"/>
      <c r="E17" s="301"/>
      <c r="F17" s="301"/>
      <c r="G17" s="301"/>
      <c r="H17" s="304"/>
      <c r="I17" s="301"/>
      <c r="J17" s="301"/>
      <c r="K17" s="301"/>
      <c r="L17" s="301"/>
      <c r="M17" s="301"/>
      <c r="N17" s="301"/>
      <c r="O17" s="375"/>
    </row>
    <row r="18" spans="1:15" s="310" customFormat="1" ht="30.75" thickTop="1">
      <c r="A18" s="374"/>
      <c r="B18" s="305"/>
      <c r="C18" s="306"/>
      <c r="D18" s="306"/>
      <c r="E18" s="306"/>
      <c r="F18" s="542" t="s">
        <v>182</v>
      </c>
      <c r="G18" s="543"/>
      <c r="H18" s="543"/>
      <c r="I18" s="543"/>
      <c r="J18" s="307"/>
      <c r="K18" s="307"/>
      <c r="L18" s="308"/>
      <c r="M18" s="308"/>
      <c r="N18" s="309"/>
      <c r="O18" s="376"/>
    </row>
    <row r="19" spans="1:15" s="310" customFormat="1" ht="30">
      <c r="A19" s="374"/>
      <c r="B19" s="311"/>
      <c r="C19" s="312"/>
      <c r="D19" s="312"/>
      <c r="E19" s="312"/>
      <c r="F19" s="544" t="s">
        <v>80</v>
      </c>
      <c r="G19" s="545"/>
      <c r="H19" s="545"/>
      <c r="I19" s="545"/>
      <c r="J19" s="545"/>
      <c r="K19" s="313"/>
      <c r="L19" s="313"/>
      <c r="M19" s="313"/>
      <c r="N19" s="314"/>
      <c r="O19" s="376"/>
    </row>
    <row r="20" spans="1:15" s="310" customFormat="1" ht="30.75" thickBot="1">
      <c r="A20" s="374"/>
      <c r="B20" s="315"/>
      <c r="C20" s="316"/>
      <c r="D20" s="316"/>
      <c r="E20" s="316"/>
      <c r="F20" s="546" t="s">
        <v>183</v>
      </c>
      <c r="G20" s="547"/>
      <c r="H20" s="547"/>
      <c r="I20" s="547"/>
      <c r="J20" s="548" t="s">
        <v>184</v>
      </c>
      <c r="K20" s="548"/>
      <c r="L20" s="548"/>
      <c r="M20" s="548"/>
      <c r="N20" s="317"/>
      <c r="O20" s="376"/>
    </row>
    <row r="21" spans="1:15" s="310" customFormat="1" ht="31.5" thickTop="1" thickBot="1">
      <c r="A21" s="379"/>
      <c r="B21" s="540">
        <f ca="1">TODAY()</f>
        <v>46317</v>
      </c>
      <c r="C21" s="540"/>
      <c r="D21" s="540"/>
      <c r="E21" s="540"/>
      <c r="F21" s="540"/>
      <c r="G21" s="540"/>
      <c r="H21" s="318"/>
      <c r="I21" s="541">
        <f ca="1">NOW()</f>
        <v>46317.923300578703</v>
      </c>
      <c r="J21" s="541"/>
      <c r="K21" s="541"/>
      <c r="L21" s="541"/>
      <c r="M21" s="541"/>
      <c r="N21" s="541"/>
      <c r="O21" s="380"/>
    </row>
    <row r="22" spans="1:15" ht="3" customHeight="1"/>
  </sheetData>
  <sheetProtection password="994C" sheet="1" objects="1" scenarios="1" formatCells="0"/>
  <customSheetViews>
    <customSheetView guid="{EA6B0EC3-BB73-4DF1-A5C6-38A113AF26EE}" showGridLines="0">
      <pageMargins left="0.7" right="0.7" top="0.5" bottom="0.25" header="0.3" footer="0.3"/>
      <pageSetup paperSize="9" orientation="landscape" cellComments="asDisplayed" errors="blank" verticalDpi="0" r:id="rId1"/>
      <headerFooter alignWithMargins="0"/>
    </customSheetView>
  </customSheetViews>
  <mergeCells count="21">
    <mergeCell ref="I12:N12"/>
    <mergeCell ref="I10:N10"/>
    <mergeCell ref="I14:N14"/>
    <mergeCell ref="H5:H13"/>
    <mergeCell ref="B10:G10"/>
    <mergeCell ref="I16:N16"/>
    <mergeCell ref="E2:N2"/>
    <mergeCell ref="B21:G21"/>
    <mergeCell ref="I21:N21"/>
    <mergeCell ref="F18:I18"/>
    <mergeCell ref="F19:J19"/>
    <mergeCell ref="F20:I20"/>
    <mergeCell ref="J20:M20"/>
    <mergeCell ref="I4:N4"/>
    <mergeCell ref="I6:N6"/>
    <mergeCell ref="B6:G6"/>
    <mergeCell ref="B8:G8"/>
    <mergeCell ref="I8:N8"/>
    <mergeCell ref="B14:G14"/>
    <mergeCell ref="B16:G16"/>
    <mergeCell ref="B12:G12"/>
  </mergeCells>
  <hyperlinks>
    <hyperlink ref="E2" r:id="rId2"/>
    <hyperlink ref="B6:G6" location="'સત્રાંત ટાઇટલ પેઇઝ '!Print_Area" display="સત્રાંત ટાઇટલ પેઇઝ "/>
    <hyperlink ref="I6:N6" location="'વાર્ષિક ટાઇટલ પેઇઝ  '!Print_Area" display="વાર્ષિક ટાઇટલ પેઇઝ "/>
    <hyperlink ref="I12:N12" location="'EXAM DETAILS'!A1" display="વાર્ષિક પરિણામ વિષ્લેષણ  "/>
    <hyperlink ref="I4:N4" location="'DATA ENTRY'!A1" display="શાળા / વિદ્યાર્થીઓની માહિતી "/>
    <hyperlink ref="B8:G8" location="'સત્રાંત પરિણામ પત્રક '!Print_Titles" display="સત્રાંત પરિણામ પત્રક "/>
    <hyperlink ref="I8:N8" location="'વાર્ષિક પરિણામ પત્રક '!Print_Titles" display="વાર્ષિક પરિણામ પત્રક "/>
    <hyperlink ref="B10:G10" location="'સત્રાંત વિષયવાર,જાતિવાર ગ્રેડ '!Print_Titles" display="સત્રાંત વિષયવાર, જાતિવાર ગ્રેડ, ટકા  "/>
    <hyperlink ref="I10:N10" location="'વાર્ષિક વિષયવાર,જાતિવાર ગ્રેડ '!Print_Titles" display="વાર્ષિક વિષયવાર, જાતિવાર ગ્રેડ, ટકા  "/>
    <hyperlink ref="I14:N14" location="'માર્કશીટ '!A1" display="વાર્ષિક પરિણામ માર્કશીટ "/>
    <hyperlink ref="I16:N16" location="'માર્કશીટ ગ્રેડ '!Print_Area" display="વાર્ષિક પરિણામ માર્કશીટ - ગ્રેડ "/>
    <hyperlink ref="B12:G12" location="'સત્રાંત માર્કશીટ'!A1" display="સત્રાંત પરિણામ માર્કશીટ - ગુણ, ગ્રેડ "/>
    <hyperlink ref="B16:G16" location="HELP!A1" display="HELP"/>
    <hyperlink ref="B14:G14" location="'માર્કશીટ ગુણ, ગ્રેડ '!Print_Area" display="વાર્ષિક પરિણામ - ગુણ, ગ્રેડ  NEW"/>
  </hyperlinks>
  <pageMargins left="0.7" right="0.7" top="0.5" bottom="0.25" header="0.3" footer="0.3"/>
  <pageSetup paperSize="9" orientation="landscape" cellComments="asDisplayed" errors="blank" verticalDpi="300" r:id="rId3"/>
  <headerFooter alignWithMargins="0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9">
    <tabColor rgb="FFFF00FF"/>
  </sheetPr>
  <dimension ref="A1:WWR87"/>
  <sheetViews>
    <sheetView showGridLines="0" workbookViewId="0">
      <pane xSplit="13" ySplit="2" topLeftCell="N3" activePane="bottomRight" state="frozen"/>
      <selection activeCell="V6" sqref="V6"/>
      <selection pane="topRight" activeCell="V6" sqref="V6"/>
      <selection pane="bottomLeft" activeCell="V6" sqref="V6"/>
      <selection pane="bottomRight" activeCell="V3" sqref="V3:V4"/>
    </sheetView>
  </sheetViews>
  <sheetFormatPr defaultColWidth="0" defaultRowHeight="27" zeroHeight="1"/>
  <cols>
    <col min="1" max="1" width="3.7109375" style="151" customWidth="1"/>
    <col min="2" max="3" width="9.140625" style="148" customWidth="1"/>
    <col min="4" max="4" width="7.140625" style="148" customWidth="1"/>
    <col min="5" max="5" width="7.5703125" style="148" customWidth="1"/>
    <col min="6" max="6" width="6.140625" style="148" customWidth="1"/>
    <col min="7" max="7" width="8.85546875" style="148" customWidth="1"/>
    <col min="8" max="8" width="23.140625" style="148" hidden="1" customWidth="1"/>
    <col min="9" max="9" width="1.140625" style="148" hidden="1" customWidth="1"/>
    <col min="10" max="10" width="5.85546875" style="152" hidden="1" customWidth="1"/>
    <col min="11" max="11" width="3.7109375" style="148" customWidth="1"/>
    <col min="12" max="12" width="6.140625" style="148" customWidth="1"/>
    <col min="13" max="13" width="36.42578125" style="148" customWidth="1"/>
    <col min="14" max="14" width="8" style="148" customWidth="1"/>
    <col min="15" max="15" width="10.7109375" style="148" hidden="1" customWidth="1"/>
    <col min="16" max="16" width="7.42578125" style="148" customWidth="1"/>
    <col min="17" max="17" width="9.140625" style="148" customWidth="1"/>
    <col min="18" max="18" width="15.7109375" style="148" customWidth="1"/>
    <col min="19" max="19" width="7.140625" style="148" customWidth="1"/>
    <col min="20" max="20" width="7.5703125" style="148" customWidth="1"/>
    <col min="21" max="21" width="25.85546875" style="149" customWidth="1"/>
    <col min="22" max="24" width="22.7109375" style="148" customWidth="1"/>
    <col min="25" max="25" width="34.7109375" style="148" customWidth="1"/>
    <col min="26" max="26" width="3.7109375" style="154" customWidth="1"/>
    <col min="27" max="27" width="5.28515625" style="128" hidden="1"/>
    <col min="28" max="29" width="8.85546875" style="128" hidden="1"/>
    <col min="30" max="30" width="13.28515625" style="128" hidden="1"/>
    <col min="31" max="32" width="8.85546875" style="128" hidden="1"/>
    <col min="33" max="33" width="8" style="129" hidden="1"/>
    <col min="34" max="34" width="8.85546875" style="128" hidden="1"/>
    <col min="35" max="35" width="8.85546875" style="366" hidden="1"/>
    <col min="36" max="36" width="8.85546875" style="130" hidden="1"/>
    <col min="37" max="38" width="8.85546875" style="128" hidden="1"/>
    <col min="39" max="39" width="8.85546875" style="165" hidden="1"/>
    <col min="40" max="255" width="8.85546875" style="128" hidden="1"/>
    <col min="256" max="256" width="3.7109375" style="128" hidden="1"/>
    <col min="257" max="258" width="9.140625" style="128" hidden="1"/>
    <col min="259" max="259" width="7.140625" style="128" hidden="1"/>
    <col min="260" max="260" width="7.5703125" style="128" hidden="1"/>
    <col min="261" max="261" width="6.140625" style="128" hidden="1"/>
    <col min="262" max="262" width="8.85546875" style="128" hidden="1"/>
    <col min="263" max="265" width="9.140625" style="128" hidden="1"/>
    <col min="266" max="266" width="3.7109375" style="128" hidden="1"/>
    <col min="267" max="267" width="6.140625" style="128" hidden="1"/>
    <col min="268" max="268" width="36.42578125" style="128" hidden="1"/>
    <col min="269" max="269" width="8" style="128" hidden="1"/>
    <col min="270" max="270" width="9.140625" style="128" hidden="1"/>
    <col min="271" max="271" width="7.42578125" style="128" hidden="1"/>
    <col min="272" max="272" width="9.140625" style="128" hidden="1"/>
    <col min="273" max="273" width="15.7109375" style="128" hidden="1"/>
    <col min="274" max="274" width="7.140625" style="128" hidden="1"/>
    <col min="275" max="275" width="7.5703125" style="128" hidden="1"/>
    <col min="276" max="276" width="34.7109375" style="128" hidden="1"/>
    <col min="277" max="277" width="16.28515625" style="128" hidden="1"/>
    <col min="278" max="278" width="18.7109375" style="128" hidden="1"/>
    <col min="279" max="279" width="16.7109375" style="128" hidden="1"/>
    <col min="280" max="280" width="15.85546875" style="128" hidden="1"/>
    <col min="281" max="281" width="12.140625" style="128" hidden="1"/>
    <col min="282" max="282" width="3.7109375" style="128" hidden="1"/>
    <col min="283" max="283" width="8.85546875" style="128" hidden="1"/>
    <col min="284" max="288" width="9.140625" style="128" hidden="1"/>
    <col min="289" max="289" width="8" style="128" hidden="1"/>
    <col min="290" max="511" width="8.85546875" style="128" hidden="1"/>
    <col min="512" max="512" width="3.7109375" style="128" hidden="1"/>
    <col min="513" max="514" width="9.140625" style="128" hidden="1"/>
    <col min="515" max="515" width="7.140625" style="128" hidden="1"/>
    <col min="516" max="516" width="7.5703125" style="128" hidden="1"/>
    <col min="517" max="517" width="6.140625" style="128" hidden="1"/>
    <col min="518" max="518" width="8.85546875" style="128" hidden="1"/>
    <col min="519" max="521" width="9.140625" style="128" hidden="1"/>
    <col min="522" max="522" width="3.7109375" style="128" hidden="1"/>
    <col min="523" max="523" width="6.140625" style="128" hidden="1"/>
    <col min="524" max="524" width="36.42578125" style="128" hidden="1"/>
    <col min="525" max="525" width="8" style="128" hidden="1"/>
    <col min="526" max="526" width="9.140625" style="128" hidden="1"/>
    <col min="527" max="527" width="7.42578125" style="128" hidden="1"/>
    <col min="528" max="528" width="9.140625" style="128" hidden="1"/>
    <col min="529" max="529" width="15.7109375" style="128" hidden="1"/>
    <col min="530" max="530" width="7.140625" style="128" hidden="1"/>
    <col min="531" max="531" width="7.5703125" style="128" hidden="1"/>
    <col min="532" max="532" width="34.7109375" style="128" hidden="1"/>
    <col min="533" max="533" width="16.28515625" style="128" hidden="1"/>
    <col min="534" max="534" width="18.7109375" style="128" hidden="1"/>
    <col min="535" max="535" width="16.7109375" style="128" hidden="1"/>
    <col min="536" max="536" width="15.85546875" style="128" hidden="1"/>
    <col min="537" max="537" width="12.140625" style="128" hidden="1"/>
    <col min="538" max="538" width="3.7109375" style="128" hidden="1"/>
    <col min="539" max="539" width="8.85546875" style="128" hidden="1"/>
    <col min="540" max="544" width="9.140625" style="128" hidden="1"/>
    <col min="545" max="545" width="8" style="128" hidden="1"/>
    <col min="546" max="767" width="8.85546875" style="128" hidden="1"/>
    <col min="768" max="768" width="3.7109375" style="128" hidden="1"/>
    <col min="769" max="770" width="9.140625" style="128" hidden="1"/>
    <col min="771" max="771" width="7.140625" style="128" hidden="1"/>
    <col min="772" max="772" width="7.5703125" style="128" hidden="1"/>
    <col min="773" max="773" width="6.140625" style="128" hidden="1"/>
    <col min="774" max="774" width="8.85546875" style="128" hidden="1"/>
    <col min="775" max="777" width="9.140625" style="128" hidden="1"/>
    <col min="778" max="778" width="3.7109375" style="128" hidden="1"/>
    <col min="779" max="779" width="6.140625" style="128" hidden="1"/>
    <col min="780" max="780" width="36.42578125" style="128" hidden="1"/>
    <col min="781" max="781" width="8" style="128" hidden="1"/>
    <col min="782" max="782" width="9.140625" style="128" hidden="1"/>
    <col min="783" max="783" width="7.42578125" style="128" hidden="1"/>
    <col min="784" max="784" width="9.140625" style="128" hidden="1"/>
    <col min="785" max="785" width="15.7109375" style="128" hidden="1"/>
    <col min="786" max="786" width="7.140625" style="128" hidden="1"/>
    <col min="787" max="787" width="7.5703125" style="128" hidden="1"/>
    <col min="788" max="788" width="34.7109375" style="128" hidden="1"/>
    <col min="789" max="789" width="16.28515625" style="128" hidden="1"/>
    <col min="790" max="790" width="18.7109375" style="128" hidden="1"/>
    <col min="791" max="791" width="16.7109375" style="128" hidden="1"/>
    <col min="792" max="792" width="15.85546875" style="128" hidden="1"/>
    <col min="793" max="793" width="12.140625" style="128" hidden="1"/>
    <col min="794" max="794" width="3.7109375" style="128" hidden="1"/>
    <col min="795" max="795" width="8.85546875" style="128" hidden="1"/>
    <col min="796" max="800" width="9.140625" style="128" hidden="1"/>
    <col min="801" max="801" width="8" style="128" hidden="1"/>
    <col min="802" max="1023" width="8.85546875" style="128" hidden="1"/>
    <col min="1024" max="1024" width="3.7109375" style="128" hidden="1"/>
    <col min="1025" max="1026" width="9.140625" style="128" hidden="1"/>
    <col min="1027" max="1027" width="7.140625" style="128" hidden="1"/>
    <col min="1028" max="1028" width="7.5703125" style="128" hidden="1"/>
    <col min="1029" max="1029" width="6.140625" style="128" hidden="1"/>
    <col min="1030" max="1030" width="8.85546875" style="128" hidden="1"/>
    <col min="1031" max="1033" width="9.140625" style="128" hidden="1"/>
    <col min="1034" max="1034" width="3.7109375" style="128" hidden="1"/>
    <col min="1035" max="1035" width="6.140625" style="128" hidden="1"/>
    <col min="1036" max="1036" width="36.42578125" style="128" hidden="1"/>
    <col min="1037" max="1037" width="8" style="128" hidden="1"/>
    <col min="1038" max="1038" width="9.140625" style="128" hidden="1"/>
    <col min="1039" max="1039" width="7.42578125" style="128" hidden="1"/>
    <col min="1040" max="1040" width="9.140625" style="128" hidden="1"/>
    <col min="1041" max="1041" width="15.7109375" style="128" hidden="1"/>
    <col min="1042" max="1042" width="7.140625" style="128" hidden="1"/>
    <col min="1043" max="1043" width="7.5703125" style="128" hidden="1"/>
    <col min="1044" max="1044" width="34.7109375" style="128" hidden="1"/>
    <col min="1045" max="1045" width="16.28515625" style="128" hidden="1"/>
    <col min="1046" max="1046" width="18.7109375" style="128" hidden="1"/>
    <col min="1047" max="1047" width="16.7109375" style="128" hidden="1"/>
    <col min="1048" max="1048" width="15.85546875" style="128" hidden="1"/>
    <col min="1049" max="1049" width="12.140625" style="128" hidden="1"/>
    <col min="1050" max="1050" width="3.7109375" style="128" hidden="1"/>
    <col min="1051" max="1051" width="8.85546875" style="128" hidden="1"/>
    <col min="1052" max="1056" width="9.140625" style="128" hidden="1"/>
    <col min="1057" max="1057" width="8" style="128" hidden="1"/>
    <col min="1058" max="1279" width="8.85546875" style="128" hidden="1"/>
    <col min="1280" max="1280" width="3.7109375" style="128" hidden="1"/>
    <col min="1281" max="1282" width="9.140625" style="128" hidden="1"/>
    <col min="1283" max="1283" width="7.140625" style="128" hidden="1"/>
    <col min="1284" max="1284" width="7.5703125" style="128" hidden="1"/>
    <col min="1285" max="1285" width="6.140625" style="128" hidden="1"/>
    <col min="1286" max="1286" width="8.85546875" style="128" hidden="1"/>
    <col min="1287" max="1289" width="9.140625" style="128" hidden="1"/>
    <col min="1290" max="1290" width="3.7109375" style="128" hidden="1"/>
    <col min="1291" max="1291" width="6.140625" style="128" hidden="1"/>
    <col min="1292" max="1292" width="36.42578125" style="128" hidden="1"/>
    <col min="1293" max="1293" width="8" style="128" hidden="1"/>
    <col min="1294" max="1294" width="9.140625" style="128" hidden="1"/>
    <col min="1295" max="1295" width="7.42578125" style="128" hidden="1"/>
    <col min="1296" max="1296" width="9.140625" style="128" hidden="1"/>
    <col min="1297" max="1297" width="15.7109375" style="128" hidden="1"/>
    <col min="1298" max="1298" width="7.140625" style="128" hidden="1"/>
    <col min="1299" max="1299" width="7.5703125" style="128" hidden="1"/>
    <col min="1300" max="1300" width="34.7109375" style="128" hidden="1"/>
    <col min="1301" max="1301" width="16.28515625" style="128" hidden="1"/>
    <col min="1302" max="1302" width="18.7109375" style="128" hidden="1"/>
    <col min="1303" max="1303" width="16.7109375" style="128" hidden="1"/>
    <col min="1304" max="1304" width="15.85546875" style="128" hidden="1"/>
    <col min="1305" max="1305" width="12.140625" style="128" hidden="1"/>
    <col min="1306" max="1306" width="3.7109375" style="128" hidden="1"/>
    <col min="1307" max="1307" width="8.85546875" style="128" hidden="1"/>
    <col min="1308" max="1312" width="9.140625" style="128" hidden="1"/>
    <col min="1313" max="1313" width="8" style="128" hidden="1"/>
    <col min="1314" max="1535" width="8.85546875" style="128" hidden="1"/>
    <col min="1536" max="1536" width="3.7109375" style="128" hidden="1"/>
    <col min="1537" max="1538" width="9.140625" style="128" hidden="1"/>
    <col min="1539" max="1539" width="7.140625" style="128" hidden="1"/>
    <col min="1540" max="1540" width="7.5703125" style="128" hidden="1"/>
    <col min="1541" max="1541" width="6.140625" style="128" hidden="1"/>
    <col min="1542" max="1542" width="8.85546875" style="128" hidden="1"/>
    <col min="1543" max="1545" width="9.140625" style="128" hidden="1"/>
    <col min="1546" max="1546" width="3.7109375" style="128" hidden="1"/>
    <col min="1547" max="1547" width="6.140625" style="128" hidden="1"/>
    <col min="1548" max="1548" width="36.42578125" style="128" hidden="1"/>
    <col min="1549" max="1549" width="8" style="128" hidden="1"/>
    <col min="1550" max="1550" width="9.140625" style="128" hidden="1"/>
    <col min="1551" max="1551" width="7.42578125" style="128" hidden="1"/>
    <col min="1552" max="1552" width="9.140625" style="128" hidden="1"/>
    <col min="1553" max="1553" width="15.7109375" style="128" hidden="1"/>
    <col min="1554" max="1554" width="7.140625" style="128" hidden="1"/>
    <col min="1555" max="1555" width="7.5703125" style="128" hidden="1"/>
    <col min="1556" max="1556" width="34.7109375" style="128" hidden="1"/>
    <col min="1557" max="1557" width="16.28515625" style="128" hidden="1"/>
    <col min="1558" max="1558" width="18.7109375" style="128" hidden="1"/>
    <col min="1559" max="1559" width="16.7109375" style="128" hidden="1"/>
    <col min="1560" max="1560" width="15.85546875" style="128" hidden="1"/>
    <col min="1561" max="1561" width="12.140625" style="128" hidden="1"/>
    <col min="1562" max="1562" width="3.7109375" style="128" hidden="1"/>
    <col min="1563" max="1563" width="8.85546875" style="128" hidden="1"/>
    <col min="1564" max="1568" width="9.140625" style="128" hidden="1"/>
    <col min="1569" max="1569" width="8" style="128" hidden="1"/>
    <col min="1570" max="1791" width="8.85546875" style="128" hidden="1"/>
    <col min="1792" max="1792" width="3.7109375" style="128" hidden="1"/>
    <col min="1793" max="1794" width="9.140625" style="128" hidden="1"/>
    <col min="1795" max="1795" width="7.140625" style="128" hidden="1"/>
    <col min="1796" max="1796" width="7.5703125" style="128" hidden="1"/>
    <col min="1797" max="1797" width="6.140625" style="128" hidden="1"/>
    <col min="1798" max="1798" width="8.85546875" style="128" hidden="1"/>
    <col min="1799" max="1801" width="9.140625" style="128" hidden="1"/>
    <col min="1802" max="1802" width="3.7109375" style="128" hidden="1"/>
    <col min="1803" max="1803" width="6.140625" style="128" hidden="1"/>
    <col min="1804" max="1804" width="36.42578125" style="128" hidden="1"/>
    <col min="1805" max="1805" width="8" style="128" hidden="1"/>
    <col min="1806" max="1806" width="9.140625" style="128" hidden="1"/>
    <col min="1807" max="1807" width="7.42578125" style="128" hidden="1"/>
    <col min="1808" max="1808" width="9.140625" style="128" hidden="1"/>
    <col min="1809" max="1809" width="15.7109375" style="128" hidden="1"/>
    <col min="1810" max="1810" width="7.140625" style="128" hidden="1"/>
    <col min="1811" max="1811" width="7.5703125" style="128" hidden="1"/>
    <col min="1812" max="1812" width="34.7109375" style="128" hidden="1"/>
    <col min="1813" max="1813" width="16.28515625" style="128" hidden="1"/>
    <col min="1814" max="1814" width="18.7109375" style="128" hidden="1"/>
    <col min="1815" max="1815" width="16.7109375" style="128" hidden="1"/>
    <col min="1816" max="1816" width="15.85546875" style="128" hidden="1"/>
    <col min="1817" max="1817" width="12.140625" style="128" hidden="1"/>
    <col min="1818" max="1818" width="3.7109375" style="128" hidden="1"/>
    <col min="1819" max="1819" width="8.85546875" style="128" hidden="1"/>
    <col min="1820" max="1824" width="9.140625" style="128" hidden="1"/>
    <col min="1825" max="1825" width="8" style="128" hidden="1"/>
    <col min="1826" max="2047" width="8.85546875" style="128" hidden="1"/>
    <col min="2048" max="2048" width="3.7109375" style="128" hidden="1"/>
    <col min="2049" max="2050" width="9.140625" style="128" hidden="1"/>
    <col min="2051" max="2051" width="7.140625" style="128" hidden="1"/>
    <col min="2052" max="2052" width="7.5703125" style="128" hidden="1"/>
    <col min="2053" max="2053" width="6.140625" style="128" hidden="1"/>
    <col min="2054" max="2054" width="8.85546875" style="128" hidden="1"/>
    <col min="2055" max="2057" width="9.140625" style="128" hidden="1"/>
    <col min="2058" max="2058" width="3.7109375" style="128" hidden="1"/>
    <col min="2059" max="2059" width="6.140625" style="128" hidden="1"/>
    <col min="2060" max="2060" width="36.42578125" style="128" hidden="1"/>
    <col min="2061" max="2061" width="8" style="128" hidden="1"/>
    <col min="2062" max="2062" width="9.140625" style="128" hidden="1"/>
    <col min="2063" max="2063" width="7.42578125" style="128" hidden="1"/>
    <col min="2064" max="2064" width="9.140625" style="128" hidden="1"/>
    <col min="2065" max="2065" width="15.7109375" style="128" hidden="1"/>
    <col min="2066" max="2066" width="7.140625" style="128" hidden="1"/>
    <col min="2067" max="2067" width="7.5703125" style="128" hidden="1"/>
    <col min="2068" max="2068" width="34.7109375" style="128" hidden="1"/>
    <col min="2069" max="2069" width="16.28515625" style="128" hidden="1"/>
    <col min="2070" max="2070" width="18.7109375" style="128" hidden="1"/>
    <col min="2071" max="2071" width="16.7109375" style="128" hidden="1"/>
    <col min="2072" max="2072" width="15.85546875" style="128" hidden="1"/>
    <col min="2073" max="2073" width="12.140625" style="128" hidden="1"/>
    <col min="2074" max="2074" width="3.7109375" style="128" hidden="1"/>
    <col min="2075" max="2075" width="8.85546875" style="128" hidden="1"/>
    <col min="2076" max="2080" width="9.140625" style="128" hidden="1"/>
    <col min="2081" max="2081" width="8" style="128" hidden="1"/>
    <col min="2082" max="2303" width="8.85546875" style="128" hidden="1"/>
    <col min="2304" max="2304" width="3.7109375" style="128" hidden="1"/>
    <col min="2305" max="2306" width="9.140625" style="128" hidden="1"/>
    <col min="2307" max="2307" width="7.140625" style="128" hidden="1"/>
    <col min="2308" max="2308" width="7.5703125" style="128" hidden="1"/>
    <col min="2309" max="2309" width="6.140625" style="128" hidden="1"/>
    <col min="2310" max="2310" width="8.85546875" style="128" hidden="1"/>
    <col min="2311" max="2313" width="9.140625" style="128" hidden="1"/>
    <col min="2314" max="2314" width="3.7109375" style="128" hidden="1"/>
    <col min="2315" max="2315" width="6.140625" style="128" hidden="1"/>
    <col min="2316" max="2316" width="36.42578125" style="128" hidden="1"/>
    <col min="2317" max="2317" width="8" style="128" hidden="1"/>
    <col min="2318" max="2318" width="9.140625" style="128" hidden="1"/>
    <col min="2319" max="2319" width="7.42578125" style="128" hidden="1"/>
    <col min="2320" max="2320" width="9.140625" style="128" hidden="1"/>
    <col min="2321" max="2321" width="15.7109375" style="128" hidden="1"/>
    <col min="2322" max="2322" width="7.140625" style="128" hidden="1"/>
    <col min="2323" max="2323" width="7.5703125" style="128" hidden="1"/>
    <col min="2324" max="2324" width="34.7109375" style="128" hidden="1"/>
    <col min="2325" max="2325" width="16.28515625" style="128" hidden="1"/>
    <col min="2326" max="2326" width="18.7109375" style="128" hidden="1"/>
    <col min="2327" max="2327" width="16.7109375" style="128" hidden="1"/>
    <col min="2328" max="2328" width="15.85546875" style="128" hidden="1"/>
    <col min="2329" max="2329" width="12.140625" style="128" hidden="1"/>
    <col min="2330" max="2330" width="3.7109375" style="128" hidden="1"/>
    <col min="2331" max="2331" width="8.85546875" style="128" hidden="1"/>
    <col min="2332" max="2336" width="9.140625" style="128" hidden="1"/>
    <col min="2337" max="2337" width="8" style="128" hidden="1"/>
    <col min="2338" max="2559" width="8.85546875" style="128" hidden="1"/>
    <col min="2560" max="2560" width="3.7109375" style="128" hidden="1"/>
    <col min="2561" max="2562" width="9.140625" style="128" hidden="1"/>
    <col min="2563" max="2563" width="7.140625" style="128" hidden="1"/>
    <col min="2564" max="2564" width="7.5703125" style="128" hidden="1"/>
    <col min="2565" max="2565" width="6.140625" style="128" hidden="1"/>
    <col min="2566" max="2566" width="8.85546875" style="128" hidden="1"/>
    <col min="2567" max="2569" width="9.140625" style="128" hidden="1"/>
    <col min="2570" max="2570" width="3.7109375" style="128" hidden="1"/>
    <col min="2571" max="2571" width="6.140625" style="128" hidden="1"/>
    <col min="2572" max="2572" width="36.42578125" style="128" hidden="1"/>
    <col min="2573" max="2573" width="8" style="128" hidden="1"/>
    <col min="2574" max="2574" width="9.140625" style="128" hidden="1"/>
    <col min="2575" max="2575" width="7.42578125" style="128" hidden="1"/>
    <col min="2576" max="2576" width="9.140625" style="128" hidden="1"/>
    <col min="2577" max="2577" width="15.7109375" style="128" hidden="1"/>
    <col min="2578" max="2578" width="7.140625" style="128" hidden="1"/>
    <col min="2579" max="2579" width="7.5703125" style="128" hidden="1"/>
    <col min="2580" max="2580" width="34.7109375" style="128" hidden="1"/>
    <col min="2581" max="2581" width="16.28515625" style="128" hidden="1"/>
    <col min="2582" max="2582" width="18.7109375" style="128" hidden="1"/>
    <col min="2583" max="2583" width="16.7109375" style="128" hidden="1"/>
    <col min="2584" max="2584" width="15.85546875" style="128" hidden="1"/>
    <col min="2585" max="2585" width="12.140625" style="128" hidden="1"/>
    <col min="2586" max="2586" width="3.7109375" style="128" hidden="1"/>
    <col min="2587" max="2587" width="8.85546875" style="128" hidden="1"/>
    <col min="2588" max="2592" width="9.140625" style="128" hidden="1"/>
    <col min="2593" max="2593" width="8" style="128" hidden="1"/>
    <col min="2594" max="2815" width="8.85546875" style="128" hidden="1"/>
    <col min="2816" max="2816" width="3.7109375" style="128" hidden="1"/>
    <col min="2817" max="2818" width="9.140625" style="128" hidden="1"/>
    <col min="2819" max="2819" width="7.140625" style="128" hidden="1"/>
    <col min="2820" max="2820" width="7.5703125" style="128" hidden="1"/>
    <col min="2821" max="2821" width="6.140625" style="128" hidden="1"/>
    <col min="2822" max="2822" width="8.85546875" style="128" hidden="1"/>
    <col min="2823" max="2825" width="9.140625" style="128" hidden="1"/>
    <col min="2826" max="2826" width="3.7109375" style="128" hidden="1"/>
    <col min="2827" max="2827" width="6.140625" style="128" hidden="1"/>
    <col min="2828" max="2828" width="36.42578125" style="128" hidden="1"/>
    <col min="2829" max="2829" width="8" style="128" hidden="1"/>
    <col min="2830" max="2830" width="9.140625" style="128" hidden="1"/>
    <col min="2831" max="2831" width="7.42578125" style="128" hidden="1"/>
    <col min="2832" max="2832" width="9.140625" style="128" hidden="1"/>
    <col min="2833" max="2833" width="15.7109375" style="128" hidden="1"/>
    <col min="2834" max="2834" width="7.140625" style="128" hidden="1"/>
    <col min="2835" max="2835" width="7.5703125" style="128" hidden="1"/>
    <col min="2836" max="2836" width="34.7109375" style="128" hidden="1"/>
    <col min="2837" max="2837" width="16.28515625" style="128" hidden="1"/>
    <col min="2838" max="2838" width="18.7109375" style="128" hidden="1"/>
    <col min="2839" max="2839" width="16.7109375" style="128" hidden="1"/>
    <col min="2840" max="2840" width="15.85546875" style="128" hidden="1"/>
    <col min="2841" max="2841" width="12.140625" style="128" hidden="1"/>
    <col min="2842" max="2842" width="3.7109375" style="128" hidden="1"/>
    <col min="2843" max="2843" width="8.85546875" style="128" hidden="1"/>
    <col min="2844" max="2848" width="9.140625" style="128" hidden="1"/>
    <col min="2849" max="2849" width="8" style="128" hidden="1"/>
    <col min="2850" max="3071" width="8.85546875" style="128" hidden="1"/>
    <col min="3072" max="3072" width="3.7109375" style="128" hidden="1"/>
    <col min="3073" max="3074" width="9.140625" style="128" hidden="1"/>
    <col min="3075" max="3075" width="7.140625" style="128" hidden="1"/>
    <col min="3076" max="3076" width="7.5703125" style="128" hidden="1"/>
    <col min="3077" max="3077" width="6.140625" style="128" hidden="1"/>
    <col min="3078" max="3078" width="8.85546875" style="128" hidden="1"/>
    <col min="3079" max="3081" width="9.140625" style="128" hidden="1"/>
    <col min="3082" max="3082" width="3.7109375" style="128" hidden="1"/>
    <col min="3083" max="3083" width="6.140625" style="128" hidden="1"/>
    <col min="3084" max="3084" width="36.42578125" style="128" hidden="1"/>
    <col min="3085" max="3085" width="8" style="128" hidden="1"/>
    <col min="3086" max="3086" width="9.140625" style="128" hidden="1"/>
    <col min="3087" max="3087" width="7.42578125" style="128" hidden="1"/>
    <col min="3088" max="3088" width="9.140625" style="128" hidden="1"/>
    <col min="3089" max="3089" width="15.7109375" style="128" hidden="1"/>
    <col min="3090" max="3090" width="7.140625" style="128" hidden="1"/>
    <col min="3091" max="3091" width="7.5703125" style="128" hidden="1"/>
    <col min="3092" max="3092" width="34.7109375" style="128" hidden="1"/>
    <col min="3093" max="3093" width="16.28515625" style="128" hidden="1"/>
    <col min="3094" max="3094" width="18.7109375" style="128" hidden="1"/>
    <col min="3095" max="3095" width="16.7109375" style="128" hidden="1"/>
    <col min="3096" max="3096" width="15.85546875" style="128" hidden="1"/>
    <col min="3097" max="3097" width="12.140625" style="128" hidden="1"/>
    <col min="3098" max="3098" width="3.7109375" style="128" hidden="1"/>
    <col min="3099" max="3099" width="8.85546875" style="128" hidden="1"/>
    <col min="3100" max="3104" width="9.140625" style="128" hidden="1"/>
    <col min="3105" max="3105" width="8" style="128" hidden="1"/>
    <col min="3106" max="3327" width="8.85546875" style="128" hidden="1"/>
    <col min="3328" max="3328" width="3.7109375" style="128" hidden="1"/>
    <col min="3329" max="3330" width="9.140625" style="128" hidden="1"/>
    <col min="3331" max="3331" width="7.140625" style="128" hidden="1"/>
    <col min="3332" max="3332" width="7.5703125" style="128" hidden="1"/>
    <col min="3333" max="3333" width="6.140625" style="128" hidden="1"/>
    <col min="3334" max="3334" width="8.85546875" style="128" hidden="1"/>
    <col min="3335" max="3337" width="9.140625" style="128" hidden="1"/>
    <col min="3338" max="3338" width="3.7109375" style="128" hidden="1"/>
    <col min="3339" max="3339" width="6.140625" style="128" hidden="1"/>
    <col min="3340" max="3340" width="36.42578125" style="128" hidden="1"/>
    <col min="3341" max="3341" width="8" style="128" hidden="1"/>
    <col min="3342" max="3342" width="9.140625" style="128" hidden="1"/>
    <col min="3343" max="3343" width="7.42578125" style="128" hidden="1"/>
    <col min="3344" max="3344" width="9.140625" style="128" hidden="1"/>
    <col min="3345" max="3345" width="15.7109375" style="128" hidden="1"/>
    <col min="3346" max="3346" width="7.140625" style="128" hidden="1"/>
    <col min="3347" max="3347" width="7.5703125" style="128" hidden="1"/>
    <col min="3348" max="3348" width="34.7109375" style="128" hidden="1"/>
    <col min="3349" max="3349" width="16.28515625" style="128" hidden="1"/>
    <col min="3350" max="3350" width="18.7109375" style="128" hidden="1"/>
    <col min="3351" max="3351" width="16.7109375" style="128" hidden="1"/>
    <col min="3352" max="3352" width="15.85546875" style="128" hidden="1"/>
    <col min="3353" max="3353" width="12.140625" style="128" hidden="1"/>
    <col min="3354" max="3354" width="3.7109375" style="128" hidden="1"/>
    <col min="3355" max="3355" width="8.85546875" style="128" hidden="1"/>
    <col min="3356" max="3360" width="9.140625" style="128" hidden="1"/>
    <col min="3361" max="3361" width="8" style="128" hidden="1"/>
    <col min="3362" max="3583" width="8.85546875" style="128" hidden="1"/>
    <col min="3584" max="3584" width="3.7109375" style="128" hidden="1"/>
    <col min="3585" max="3586" width="9.140625" style="128" hidden="1"/>
    <col min="3587" max="3587" width="7.140625" style="128" hidden="1"/>
    <col min="3588" max="3588" width="7.5703125" style="128" hidden="1"/>
    <col min="3589" max="3589" width="6.140625" style="128" hidden="1"/>
    <col min="3590" max="3590" width="8.85546875" style="128" hidden="1"/>
    <col min="3591" max="3593" width="9.140625" style="128" hidden="1"/>
    <col min="3594" max="3594" width="3.7109375" style="128" hidden="1"/>
    <col min="3595" max="3595" width="6.140625" style="128" hidden="1"/>
    <col min="3596" max="3596" width="36.42578125" style="128" hidden="1"/>
    <col min="3597" max="3597" width="8" style="128" hidden="1"/>
    <col min="3598" max="3598" width="9.140625" style="128" hidden="1"/>
    <col min="3599" max="3599" width="7.42578125" style="128" hidden="1"/>
    <col min="3600" max="3600" width="9.140625" style="128" hidden="1"/>
    <col min="3601" max="3601" width="15.7109375" style="128" hidden="1"/>
    <col min="3602" max="3602" width="7.140625" style="128" hidden="1"/>
    <col min="3603" max="3603" width="7.5703125" style="128" hidden="1"/>
    <col min="3604" max="3604" width="34.7109375" style="128" hidden="1"/>
    <col min="3605" max="3605" width="16.28515625" style="128" hidden="1"/>
    <col min="3606" max="3606" width="18.7109375" style="128" hidden="1"/>
    <col min="3607" max="3607" width="16.7109375" style="128" hidden="1"/>
    <col min="3608" max="3608" width="15.85546875" style="128" hidden="1"/>
    <col min="3609" max="3609" width="12.140625" style="128" hidden="1"/>
    <col min="3610" max="3610" width="3.7109375" style="128" hidden="1"/>
    <col min="3611" max="3611" width="8.85546875" style="128" hidden="1"/>
    <col min="3612" max="3616" width="9.140625" style="128" hidden="1"/>
    <col min="3617" max="3617" width="8" style="128" hidden="1"/>
    <col min="3618" max="3839" width="8.85546875" style="128" hidden="1"/>
    <col min="3840" max="3840" width="3.7109375" style="128" hidden="1"/>
    <col min="3841" max="3842" width="9.140625" style="128" hidden="1"/>
    <col min="3843" max="3843" width="7.140625" style="128" hidden="1"/>
    <col min="3844" max="3844" width="7.5703125" style="128" hidden="1"/>
    <col min="3845" max="3845" width="6.140625" style="128" hidden="1"/>
    <col min="3846" max="3846" width="8.85546875" style="128" hidden="1"/>
    <col min="3847" max="3849" width="9.140625" style="128" hidden="1"/>
    <col min="3850" max="3850" width="3.7109375" style="128" hidden="1"/>
    <col min="3851" max="3851" width="6.140625" style="128" hidden="1"/>
    <col min="3852" max="3852" width="36.42578125" style="128" hidden="1"/>
    <col min="3853" max="3853" width="8" style="128" hidden="1"/>
    <col min="3854" max="3854" width="9.140625" style="128" hidden="1"/>
    <col min="3855" max="3855" width="7.42578125" style="128" hidden="1"/>
    <col min="3856" max="3856" width="9.140625" style="128" hidden="1"/>
    <col min="3857" max="3857" width="15.7109375" style="128" hidden="1"/>
    <col min="3858" max="3858" width="7.140625" style="128" hidden="1"/>
    <col min="3859" max="3859" width="7.5703125" style="128" hidden="1"/>
    <col min="3860" max="3860" width="34.7109375" style="128" hidden="1"/>
    <col min="3861" max="3861" width="16.28515625" style="128" hidden="1"/>
    <col min="3862" max="3862" width="18.7109375" style="128" hidden="1"/>
    <col min="3863" max="3863" width="16.7109375" style="128" hidden="1"/>
    <col min="3864" max="3864" width="15.85546875" style="128" hidden="1"/>
    <col min="3865" max="3865" width="12.140625" style="128" hidden="1"/>
    <col min="3866" max="3866" width="3.7109375" style="128" hidden="1"/>
    <col min="3867" max="3867" width="8.85546875" style="128" hidden="1"/>
    <col min="3868" max="3872" width="9.140625" style="128" hidden="1"/>
    <col min="3873" max="3873" width="8" style="128" hidden="1"/>
    <col min="3874" max="4095" width="8.85546875" style="128" hidden="1"/>
    <col min="4096" max="4096" width="3.7109375" style="128" hidden="1"/>
    <col min="4097" max="4098" width="9.140625" style="128" hidden="1"/>
    <col min="4099" max="4099" width="7.140625" style="128" hidden="1"/>
    <col min="4100" max="4100" width="7.5703125" style="128" hidden="1"/>
    <col min="4101" max="4101" width="6.140625" style="128" hidden="1"/>
    <col min="4102" max="4102" width="8.85546875" style="128" hidden="1"/>
    <col min="4103" max="4105" width="9.140625" style="128" hidden="1"/>
    <col min="4106" max="4106" width="3.7109375" style="128" hidden="1"/>
    <col min="4107" max="4107" width="6.140625" style="128" hidden="1"/>
    <col min="4108" max="4108" width="36.42578125" style="128" hidden="1"/>
    <col min="4109" max="4109" width="8" style="128" hidden="1"/>
    <col min="4110" max="4110" width="9.140625" style="128" hidden="1"/>
    <col min="4111" max="4111" width="7.42578125" style="128" hidden="1"/>
    <col min="4112" max="4112" width="9.140625" style="128" hidden="1"/>
    <col min="4113" max="4113" width="15.7109375" style="128" hidden="1"/>
    <col min="4114" max="4114" width="7.140625" style="128" hidden="1"/>
    <col min="4115" max="4115" width="7.5703125" style="128" hidden="1"/>
    <col min="4116" max="4116" width="34.7109375" style="128" hidden="1"/>
    <col min="4117" max="4117" width="16.28515625" style="128" hidden="1"/>
    <col min="4118" max="4118" width="18.7109375" style="128" hidden="1"/>
    <col min="4119" max="4119" width="16.7109375" style="128" hidden="1"/>
    <col min="4120" max="4120" width="15.85546875" style="128" hidden="1"/>
    <col min="4121" max="4121" width="12.140625" style="128" hidden="1"/>
    <col min="4122" max="4122" width="3.7109375" style="128" hidden="1"/>
    <col min="4123" max="4123" width="8.85546875" style="128" hidden="1"/>
    <col min="4124" max="4128" width="9.140625" style="128" hidden="1"/>
    <col min="4129" max="4129" width="8" style="128" hidden="1"/>
    <col min="4130" max="4351" width="8.85546875" style="128" hidden="1"/>
    <col min="4352" max="4352" width="3.7109375" style="128" hidden="1"/>
    <col min="4353" max="4354" width="9.140625" style="128" hidden="1"/>
    <col min="4355" max="4355" width="7.140625" style="128" hidden="1"/>
    <col min="4356" max="4356" width="7.5703125" style="128" hidden="1"/>
    <col min="4357" max="4357" width="6.140625" style="128" hidden="1"/>
    <col min="4358" max="4358" width="8.85546875" style="128" hidden="1"/>
    <col min="4359" max="4361" width="9.140625" style="128" hidden="1"/>
    <col min="4362" max="4362" width="3.7109375" style="128" hidden="1"/>
    <col min="4363" max="4363" width="6.140625" style="128" hidden="1"/>
    <col min="4364" max="4364" width="36.42578125" style="128" hidden="1"/>
    <col min="4365" max="4365" width="8" style="128" hidden="1"/>
    <col min="4366" max="4366" width="9.140625" style="128" hidden="1"/>
    <col min="4367" max="4367" width="7.42578125" style="128" hidden="1"/>
    <col min="4368" max="4368" width="9.140625" style="128" hidden="1"/>
    <col min="4369" max="4369" width="15.7109375" style="128" hidden="1"/>
    <col min="4370" max="4370" width="7.140625" style="128" hidden="1"/>
    <col min="4371" max="4371" width="7.5703125" style="128" hidden="1"/>
    <col min="4372" max="4372" width="34.7109375" style="128" hidden="1"/>
    <col min="4373" max="4373" width="16.28515625" style="128" hidden="1"/>
    <col min="4374" max="4374" width="18.7109375" style="128" hidden="1"/>
    <col min="4375" max="4375" width="16.7109375" style="128" hidden="1"/>
    <col min="4376" max="4376" width="15.85546875" style="128" hidden="1"/>
    <col min="4377" max="4377" width="12.140625" style="128" hidden="1"/>
    <col min="4378" max="4378" width="3.7109375" style="128" hidden="1"/>
    <col min="4379" max="4379" width="8.85546875" style="128" hidden="1"/>
    <col min="4380" max="4384" width="9.140625" style="128" hidden="1"/>
    <col min="4385" max="4385" width="8" style="128" hidden="1"/>
    <col min="4386" max="4607" width="8.85546875" style="128" hidden="1"/>
    <col min="4608" max="4608" width="3.7109375" style="128" hidden="1"/>
    <col min="4609" max="4610" width="9.140625" style="128" hidden="1"/>
    <col min="4611" max="4611" width="7.140625" style="128" hidden="1"/>
    <col min="4612" max="4612" width="7.5703125" style="128" hidden="1"/>
    <col min="4613" max="4613" width="6.140625" style="128" hidden="1"/>
    <col min="4614" max="4614" width="8.85546875" style="128" hidden="1"/>
    <col min="4615" max="4617" width="9.140625" style="128" hidden="1"/>
    <col min="4618" max="4618" width="3.7109375" style="128" hidden="1"/>
    <col min="4619" max="4619" width="6.140625" style="128" hidden="1"/>
    <col min="4620" max="4620" width="36.42578125" style="128" hidden="1"/>
    <col min="4621" max="4621" width="8" style="128" hidden="1"/>
    <col min="4622" max="4622" width="9.140625" style="128" hidden="1"/>
    <col min="4623" max="4623" width="7.42578125" style="128" hidden="1"/>
    <col min="4624" max="4624" width="9.140625" style="128" hidden="1"/>
    <col min="4625" max="4625" width="15.7109375" style="128" hidden="1"/>
    <col min="4626" max="4626" width="7.140625" style="128" hidden="1"/>
    <col min="4627" max="4627" width="7.5703125" style="128" hidden="1"/>
    <col min="4628" max="4628" width="34.7109375" style="128" hidden="1"/>
    <col min="4629" max="4629" width="16.28515625" style="128" hidden="1"/>
    <col min="4630" max="4630" width="18.7109375" style="128" hidden="1"/>
    <col min="4631" max="4631" width="16.7109375" style="128" hidden="1"/>
    <col min="4632" max="4632" width="15.85546875" style="128" hidden="1"/>
    <col min="4633" max="4633" width="12.140625" style="128" hidden="1"/>
    <col min="4634" max="4634" width="3.7109375" style="128" hidden="1"/>
    <col min="4635" max="4635" width="8.85546875" style="128" hidden="1"/>
    <col min="4636" max="4640" width="9.140625" style="128" hidden="1"/>
    <col min="4641" max="4641" width="8" style="128" hidden="1"/>
    <col min="4642" max="4863" width="8.85546875" style="128" hidden="1"/>
    <col min="4864" max="4864" width="3.7109375" style="128" hidden="1"/>
    <col min="4865" max="4866" width="9.140625" style="128" hidden="1"/>
    <col min="4867" max="4867" width="7.140625" style="128" hidden="1"/>
    <col min="4868" max="4868" width="7.5703125" style="128" hidden="1"/>
    <col min="4869" max="4869" width="6.140625" style="128" hidden="1"/>
    <col min="4870" max="4870" width="8.85546875" style="128" hidden="1"/>
    <col min="4871" max="4873" width="9.140625" style="128" hidden="1"/>
    <col min="4874" max="4874" width="3.7109375" style="128" hidden="1"/>
    <col min="4875" max="4875" width="6.140625" style="128" hidden="1"/>
    <col min="4876" max="4876" width="36.42578125" style="128" hidden="1"/>
    <col min="4877" max="4877" width="8" style="128" hidden="1"/>
    <col min="4878" max="4878" width="9.140625" style="128" hidden="1"/>
    <col min="4879" max="4879" width="7.42578125" style="128" hidden="1"/>
    <col min="4880" max="4880" width="9.140625" style="128" hidden="1"/>
    <col min="4881" max="4881" width="15.7109375" style="128" hidden="1"/>
    <col min="4882" max="4882" width="7.140625" style="128" hidden="1"/>
    <col min="4883" max="4883" width="7.5703125" style="128" hidden="1"/>
    <col min="4884" max="4884" width="34.7109375" style="128" hidden="1"/>
    <col min="4885" max="4885" width="16.28515625" style="128" hidden="1"/>
    <col min="4886" max="4886" width="18.7109375" style="128" hidden="1"/>
    <col min="4887" max="4887" width="16.7109375" style="128" hidden="1"/>
    <col min="4888" max="4888" width="15.85546875" style="128" hidden="1"/>
    <col min="4889" max="4889" width="12.140625" style="128" hidden="1"/>
    <col min="4890" max="4890" width="3.7109375" style="128" hidden="1"/>
    <col min="4891" max="4891" width="8.85546875" style="128" hidden="1"/>
    <col min="4892" max="4896" width="9.140625" style="128" hidden="1"/>
    <col min="4897" max="4897" width="8" style="128" hidden="1"/>
    <col min="4898" max="5119" width="8.85546875" style="128" hidden="1"/>
    <col min="5120" max="5120" width="3.7109375" style="128" hidden="1"/>
    <col min="5121" max="5122" width="9.140625" style="128" hidden="1"/>
    <col min="5123" max="5123" width="7.140625" style="128" hidden="1"/>
    <col min="5124" max="5124" width="7.5703125" style="128" hidden="1"/>
    <col min="5125" max="5125" width="6.140625" style="128" hidden="1"/>
    <col min="5126" max="5126" width="8.85546875" style="128" hidden="1"/>
    <col min="5127" max="5129" width="9.140625" style="128" hidden="1"/>
    <col min="5130" max="5130" width="3.7109375" style="128" hidden="1"/>
    <col min="5131" max="5131" width="6.140625" style="128" hidden="1"/>
    <col min="5132" max="5132" width="36.42578125" style="128" hidden="1"/>
    <col min="5133" max="5133" width="8" style="128" hidden="1"/>
    <col min="5134" max="5134" width="9.140625" style="128" hidden="1"/>
    <col min="5135" max="5135" width="7.42578125" style="128" hidden="1"/>
    <col min="5136" max="5136" width="9.140625" style="128" hidden="1"/>
    <col min="5137" max="5137" width="15.7109375" style="128" hidden="1"/>
    <col min="5138" max="5138" width="7.140625" style="128" hidden="1"/>
    <col min="5139" max="5139" width="7.5703125" style="128" hidden="1"/>
    <col min="5140" max="5140" width="34.7109375" style="128" hidden="1"/>
    <col min="5141" max="5141" width="16.28515625" style="128" hidden="1"/>
    <col min="5142" max="5142" width="18.7109375" style="128" hidden="1"/>
    <col min="5143" max="5143" width="16.7109375" style="128" hidden="1"/>
    <col min="5144" max="5144" width="15.85546875" style="128" hidden="1"/>
    <col min="5145" max="5145" width="12.140625" style="128" hidden="1"/>
    <col min="5146" max="5146" width="3.7109375" style="128" hidden="1"/>
    <col min="5147" max="5147" width="8.85546875" style="128" hidden="1"/>
    <col min="5148" max="5152" width="9.140625" style="128" hidden="1"/>
    <col min="5153" max="5153" width="8" style="128" hidden="1"/>
    <col min="5154" max="5375" width="8.85546875" style="128" hidden="1"/>
    <col min="5376" max="5376" width="3.7109375" style="128" hidden="1"/>
    <col min="5377" max="5378" width="9.140625" style="128" hidden="1"/>
    <col min="5379" max="5379" width="7.140625" style="128" hidden="1"/>
    <col min="5380" max="5380" width="7.5703125" style="128" hidden="1"/>
    <col min="5381" max="5381" width="6.140625" style="128" hidden="1"/>
    <col min="5382" max="5382" width="8.85546875" style="128" hidden="1"/>
    <col min="5383" max="5385" width="9.140625" style="128" hidden="1"/>
    <col min="5386" max="5386" width="3.7109375" style="128" hidden="1"/>
    <col min="5387" max="5387" width="6.140625" style="128" hidden="1"/>
    <col min="5388" max="5388" width="36.42578125" style="128" hidden="1"/>
    <col min="5389" max="5389" width="8" style="128" hidden="1"/>
    <col min="5390" max="5390" width="9.140625" style="128" hidden="1"/>
    <col min="5391" max="5391" width="7.42578125" style="128" hidden="1"/>
    <col min="5392" max="5392" width="9.140625" style="128" hidden="1"/>
    <col min="5393" max="5393" width="15.7109375" style="128" hidden="1"/>
    <col min="5394" max="5394" width="7.140625" style="128" hidden="1"/>
    <col min="5395" max="5395" width="7.5703125" style="128" hidden="1"/>
    <col min="5396" max="5396" width="34.7109375" style="128" hidden="1"/>
    <col min="5397" max="5397" width="16.28515625" style="128" hidden="1"/>
    <col min="5398" max="5398" width="18.7109375" style="128" hidden="1"/>
    <col min="5399" max="5399" width="16.7109375" style="128" hidden="1"/>
    <col min="5400" max="5400" width="15.85546875" style="128" hidden="1"/>
    <col min="5401" max="5401" width="12.140625" style="128" hidden="1"/>
    <col min="5402" max="5402" width="3.7109375" style="128" hidden="1"/>
    <col min="5403" max="5403" width="8.85546875" style="128" hidden="1"/>
    <col min="5404" max="5408" width="9.140625" style="128" hidden="1"/>
    <col min="5409" max="5409" width="8" style="128" hidden="1"/>
    <col min="5410" max="5631" width="8.85546875" style="128" hidden="1"/>
    <col min="5632" max="5632" width="3.7109375" style="128" hidden="1"/>
    <col min="5633" max="5634" width="9.140625" style="128" hidden="1"/>
    <col min="5635" max="5635" width="7.140625" style="128" hidden="1"/>
    <col min="5636" max="5636" width="7.5703125" style="128" hidden="1"/>
    <col min="5637" max="5637" width="6.140625" style="128" hidden="1"/>
    <col min="5638" max="5638" width="8.85546875" style="128" hidden="1"/>
    <col min="5639" max="5641" width="9.140625" style="128" hidden="1"/>
    <col min="5642" max="5642" width="3.7109375" style="128" hidden="1"/>
    <col min="5643" max="5643" width="6.140625" style="128" hidden="1"/>
    <col min="5644" max="5644" width="36.42578125" style="128" hidden="1"/>
    <col min="5645" max="5645" width="8" style="128" hidden="1"/>
    <col min="5646" max="5646" width="9.140625" style="128" hidden="1"/>
    <col min="5647" max="5647" width="7.42578125" style="128" hidden="1"/>
    <col min="5648" max="5648" width="9.140625" style="128" hidden="1"/>
    <col min="5649" max="5649" width="15.7109375" style="128" hidden="1"/>
    <col min="5650" max="5650" width="7.140625" style="128" hidden="1"/>
    <col min="5651" max="5651" width="7.5703125" style="128" hidden="1"/>
    <col min="5652" max="5652" width="34.7109375" style="128" hidden="1"/>
    <col min="5653" max="5653" width="16.28515625" style="128" hidden="1"/>
    <col min="5654" max="5654" width="18.7109375" style="128" hidden="1"/>
    <col min="5655" max="5655" width="16.7109375" style="128" hidden="1"/>
    <col min="5656" max="5656" width="15.85546875" style="128" hidden="1"/>
    <col min="5657" max="5657" width="12.140625" style="128" hidden="1"/>
    <col min="5658" max="5658" width="3.7109375" style="128" hidden="1"/>
    <col min="5659" max="5659" width="8.85546875" style="128" hidden="1"/>
    <col min="5660" max="5664" width="9.140625" style="128" hidden="1"/>
    <col min="5665" max="5665" width="8" style="128" hidden="1"/>
    <col min="5666" max="5887" width="8.85546875" style="128" hidden="1"/>
    <col min="5888" max="5888" width="3.7109375" style="128" hidden="1"/>
    <col min="5889" max="5890" width="9.140625" style="128" hidden="1"/>
    <col min="5891" max="5891" width="7.140625" style="128" hidden="1"/>
    <col min="5892" max="5892" width="7.5703125" style="128" hidden="1"/>
    <col min="5893" max="5893" width="6.140625" style="128" hidden="1"/>
    <col min="5894" max="5894" width="8.85546875" style="128" hidden="1"/>
    <col min="5895" max="5897" width="9.140625" style="128" hidden="1"/>
    <col min="5898" max="5898" width="3.7109375" style="128" hidden="1"/>
    <col min="5899" max="5899" width="6.140625" style="128" hidden="1"/>
    <col min="5900" max="5900" width="36.42578125" style="128" hidden="1"/>
    <col min="5901" max="5901" width="8" style="128" hidden="1"/>
    <col min="5902" max="5902" width="9.140625" style="128" hidden="1"/>
    <col min="5903" max="5903" width="7.42578125" style="128" hidden="1"/>
    <col min="5904" max="5904" width="9.140625" style="128" hidden="1"/>
    <col min="5905" max="5905" width="15.7109375" style="128" hidden="1"/>
    <col min="5906" max="5906" width="7.140625" style="128" hidden="1"/>
    <col min="5907" max="5907" width="7.5703125" style="128" hidden="1"/>
    <col min="5908" max="5908" width="34.7109375" style="128" hidden="1"/>
    <col min="5909" max="5909" width="16.28515625" style="128" hidden="1"/>
    <col min="5910" max="5910" width="18.7109375" style="128" hidden="1"/>
    <col min="5911" max="5911" width="16.7109375" style="128" hidden="1"/>
    <col min="5912" max="5912" width="15.85546875" style="128" hidden="1"/>
    <col min="5913" max="5913" width="12.140625" style="128" hidden="1"/>
    <col min="5914" max="5914" width="3.7109375" style="128" hidden="1"/>
    <col min="5915" max="5915" width="8.85546875" style="128" hidden="1"/>
    <col min="5916" max="5920" width="9.140625" style="128" hidden="1"/>
    <col min="5921" max="5921" width="8" style="128" hidden="1"/>
    <col min="5922" max="6143" width="8.85546875" style="128" hidden="1"/>
    <col min="6144" max="6144" width="3.7109375" style="128" hidden="1"/>
    <col min="6145" max="6146" width="9.140625" style="128" hidden="1"/>
    <col min="6147" max="6147" width="7.140625" style="128" hidden="1"/>
    <col min="6148" max="6148" width="7.5703125" style="128" hidden="1"/>
    <col min="6149" max="6149" width="6.140625" style="128" hidden="1"/>
    <col min="6150" max="6150" width="8.85546875" style="128" hidden="1"/>
    <col min="6151" max="6153" width="9.140625" style="128" hidden="1"/>
    <col min="6154" max="6154" width="3.7109375" style="128" hidden="1"/>
    <col min="6155" max="6155" width="6.140625" style="128" hidden="1"/>
    <col min="6156" max="6156" width="36.42578125" style="128" hidden="1"/>
    <col min="6157" max="6157" width="8" style="128" hidden="1"/>
    <col min="6158" max="6158" width="9.140625" style="128" hidden="1"/>
    <col min="6159" max="6159" width="7.42578125" style="128" hidden="1"/>
    <col min="6160" max="6160" width="9.140625" style="128" hidden="1"/>
    <col min="6161" max="6161" width="15.7109375" style="128" hidden="1"/>
    <col min="6162" max="6162" width="7.140625" style="128" hidden="1"/>
    <col min="6163" max="6163" width="7.5703125" style="128" hidden="1"/>
    <col min="6164" max="6164" width="34.7109375" style="128" hidden="1"/>
    <col min="6165" max="6165" width="16.28515625" style="128" hidden="1"/>
    <col min="6166" max="6166" width="18.7109375" style="128" hidden="1"/>
    <col min="6167" max="6167" width="16.7109375" style="128" hidden="1"/>
    <col min="6168" max="6168" width="15.85546875" style="128" hidden="1"/>
    <col min="6169" max="6169" width="12.140625" style="128" hidden="1"/>
    <col min="6170" max="6170" width="3.7109375" style="128" hidden="1"/>
    <col min="6171" max="6171" width="8.85546875" style="128" hidden="1"/>
    <col min="6172" max="6176" width="9.140625" style="128" hidden="1"/>
    <col min="6177" max="6177" width="8" style="128" hidden="1"/>
    <col min="6178" max="6399" width="8.85546875" style="128" hidden="1"/>
    <col min="6400" max="6400" width="3.7109375" style="128" hidden="1"/>
    <col min="6401" max="6402" width="9.140625" style="128" hidden="1"/>
    <col min="6403" max="6403" width="7.140625" style="128" hidden="1"/>
    <col min="6404" max="6404" width="7.5703125" style="128" hidden="1"/>
    <col min="6405" max="6405" width="6.140625" style="128" hidden="1"/>
    <col min="6406" max="6406" width="8.85546875" style="128" hidden="1"/>
    <col min="6407" max="6409" width="9.140625" style="128" hidden="1"/>
    <col min="6410" max="6410" width="3.7109375" style="128" hidden="1"/>
    <col min="6411" max="6411" width="6.140625" style="128" hidden="1"/>
    <col min="6412" max="6412" width="36.42578125" style="128" hidden="1"/>
    <col min="6413" max="6413" width="8" style="128" hidden="1"/>
    <col min="6414" max="6414" width="9.140625" style="128" hidden="1"/>
    <col min="6415" max="6415" width="7.42578125" style="128" hidden="1"/>
    <col min="6416" max="6416" width="9.140625" style="128" hidden="1"/>
    <col min="6417" max="6417" width="15.7109375" style="128" hidden="1"/>
    <col min="6418" max="6418" width="7.140625" style="128" hidden="1"/>
    <col min="6419" max="6419" width="7.5703125" style="128" hidden="1"/>
    <col min="6420" max="6420" width="34.7109375" style="128" hidden="1"/>
    <col min="6421" max="6421" width="16.28515625" style="128" hidden="1"/>
    <col min="6422" max="6422" width="18.7109375" style="128" hidden="1"/>
    <col min="6423" max="6423" width="16.7109375" style="128" hidden="1"/>
    <col min="6424" max="6424" width="15.85546875" style="128" hidden="1"/>
    <col min="6425" max="6425" width="12.140625" style="128" hidden="1"/>
    <col min="6426" max="6426" width="3.7109375" style="128" hidden="1"/>
    <col min="6427" max="6427" width="8.85546875" style="128" hidden="1"/>
    <col min="6428" max="6432" width="9.140625" style="128" hidden="1"/>
    <col min="6433" max="6433" width="8" style="128" hidden="1"/>
    <col min="6434" max="6655" width="8.85546875" style="128" hidden="1"/>
    <col min="6656" max="6656" width="3.7109375" style="128" hidden="1"/>
    <col min="6657" max="6658" width="9.140625" style="128" hidden="1"/>
    <col min="6659" max="6659" width="7.140625" style="128" hidden="1"/>
    <col min="6660" max="6660" width="7.5703125" style="128" hidden="1"/>
    <col min="6661" max="6661" width="6.140625" style="128" hidden="1"/>
    <col min="6662" max="6662" width="8.85546875" style="128" hidden="1"/>
    <col min="6663" max="6665" width="9.140625" style="128" hidden="1"/>
    <col min="6666" max="6666" width="3.7109375" style="128" hidden="1"/>
    <col min="6667" max="6667" width="6.140625" style="128" hidden="1"/>
    <col min="6668" max="6668" width="36.42578125" style="128" hidden="1"/>
    <col min="6669" max="6669" width="8" style="128" hidden="1"/>
    <col min="6670" max="6670" width="9.140625" style="128" hidden="1"/>
    <col min="6671" max="6671" width="7.42578125" style="128" hidden="1"/>
    <col min="6672" max="6672" width="9.140625" style="128" hidden="1"/>
    <col min="6673" max="6673" width="15.7109375" style="128" hidden="1"/>
    <col min="6674" max="6674" width="7.140625" style="128" hidden="1"/>
    <col min="6675" max="6675" width="7.5703125" style="128" hidden="1"/>
    <col min="6676" max="6676" width="34.7109375" style="128" hidden="1"/>
    <col min="6677" max="6677" width="16.28515625" style="128" hidden="1"/>
    <col min="6678" max="6678" width="18.7109375" style="128" hidden="1"/>
    <col min="6679" max="6679" width="16.7109375" style="128" hidden="1"/>
    <col min="6680" max="6680" width="15.85546875" style="128" hidden="1"/>
    <col min="6681" max="6681" width="12.140625" style="128" hidden="1"/>
    <col min="6682" max="6682" width="3.7109375" style="128" hidden="1"/>
    <col min="6683" max="6683" width="8.85546875" style="128" hidden="1"/>
    <col min="6684" max="6688" width="9.140625" style="128" hidden="1"/>
    <col min="6689" max="6689" width="8" style="128" hidden="1"/>
    <col min="6690" max="6911" width="8.85546875" style="128" hidden="1"/>
    <col min="6912" max="6912" width="3.7109375" style="128" hidden="1"/>
    <col min="6913" max="6914" width="9.140625" style="128" hidden="1"/>
    <col min="6915" max="6915" width="7.140625" style="128" hidden="1"/>
    <col min="6916" max="6916" width="7.5703125" style="128" hidden="1"/>
    <col min="6917" max="6917" width="6.140625" style="128" hidden="1"/>
    <col min="6918" max="6918" width="8.85546875" style="128" hidden="1"/>
    <col min="6919" max="6921" width="9.140625" style="128" hidden="1"/>
    <col min="6922" max="6922" width="3.7109375" style="128" hidden="1"/>
    <col min="6923" max="6923" width="6.140625" style="128" hidden="1"/>
    <col min="6924" max="6924" width="36.42578125" style="128" hidden="1"/>
    <col min="6925" max="6925" width="8" style="128" hidden="1"/>
    <col min="6926" max="6926" width="9.140625" style="128" hidden="1"/>
    <col min="6927" max="6927" width="7.42578125" style="128" hidden="1"/>
    <col min="6928" max="6928" width="9.140625" style="128" hidden="1"/>
    <col min="6929" max="6929" width="15.7109375" style="128" hidden="1"/>
    <col min="6930" max="6930" width="7.140625" style="128" hidden="1"/>
    <col min="6931" max="6931" width="7.5703125" style="128" hidden="1"/>
    <col min="6932" max="6932" width="34.7109375" style="128" hidden="1"/>
    <col min="6933" max="6933" width="16.28515625" style="128" hidden="1"/>
    <col min="6934" max="6934" width="18.7109375" style="128" hidden="1"/>
    <col min="6935" max="6935" width="16.7109375" style="128" hidden="1"/>
    <col min="6936" max="6936" width="15.85546875" style="128" hidden="1"/>
    <col min="6937" max="6937" width="12.140625" style="128" hidden="1"/>
    <col min="6938" max="6938" width="3.7109375" style="128" hidden="1"/>
    <col min="6939" max="6939" width="8.85546875" style="128" hidden="1"/>
    <col min="6940" max="6944" width="9.140625" style="128" hidden="1"/>
    <col min="6945" max="6945" width="8" style="128" hidden="1"/>
    <col min="6946" max="7167" width="8.85546875" style="128" hidden="1"/>
    <col min="7168" max="7168" width="3.7109375" style="128" hidden="1"/>
    <col min="7169" max="7170" width="9.140625" style="128" hidden="1"/>
    <col min="7171" max="7171" width="7.140625" style="128" hidden="1"/>
    <col min="7172" max="7172" width="7.5703125" style="128" hidden="1"/>
    <col min="7173" max="7173" width="6.140625" style="128" hidden="1"/>
    <col min="7174" max="7174" width="8.85546875" style="128" hidden="1"/>
    <col min="7175" max="7177" width="9.140625" style="128" hidden="1"/>
    <col min="7178" max="7178" width="3.7109375" style="128" hidden="1"/>
    <col min="7179" max="7179" width="6.140625" style="128" hidden="1"/>
    <col min="7180" max="7180" width="36.42578125" style="128" hidden="1"/>
    <col min="7181" max="7181" width="8" style="128" hidden="1"/>
    <col min="7182" max="7182" width="9.140625" style="128" hidden="1"/>
    <col min="7183" max="7183" width="7.42578125" style="128" hidden="1"/>
    <col min="7184" max="7184" width="9.140625" style="128" hidden="1"/>
    <col min="7185" max="7185" width="15.7109375" style="128" hidden="1"/>
    <col min="7186" max="7186" width="7.140625" style="128" hidden="1"/>
    <col min="7187" max="7187" width="7.5703125" style="128" hidden="1"/>
    <col min="7188" max="7188" width="34.7109375" style="128" hidden="1"/>
    <col min="7189" max="7189" width="16.28515625" style="128" hidden="1"/>
    <col min="7190" max="7190" width="18.7109375" style="128" hidden="1"/>
    <col min="7191" max="7191" width="16.7109375" style="128" hidden="1"/>
    <col min="7192" max="7192" width="15.85546875" style="128" hidden="1"/>
    <col min="7193" max="7193" width="12.140625" style="128" hidden="1"/>
    <col min="7194" max="7194" width="3.7109375" style="128" hidden="1"/>
    <col min="7195" max="7195" width="8.85546875" style="128" hidden="1"/>
    <col min="7196" max="7200" width="9.140625" style="128" hidden="1"/>
    <col min="7201" max="7201" width="8" style="128" hidden="1"/>
    <col min="7202" max="7423" width="8.85546875" style="128" hidden="1"/>
    <col min="7424" max="7424" width="3.7109375" style="128" hidden="1"/>
    <col min="7425" max="7426" width="9.140625" style="128" hidden="1"/>
    <col min="7427" max="7427" width="7.140625" style="128" hidden="1"/>
    <col min="7428" max="7428" width="7.5703125" style="128" hidden="1"/>
    <col min="7429" max="7429" width="6.140625" style="128" hidden="1"/>
    <col min="7430" max="7430" width="8.85546875" style="128" hidden="1"/>
    <col min="7431" max="7433" width="9.140625" style="128" hidden="1"/>
    <col min="7434" max="7434" width="3.7109375" style="128" hidden="1"/>
    <col min="7435" max="7435" width="6.140625" style="128" hidden="1"/>
    <col min="7436" max="7436" width="36.42578125" style="128" hidden="1"/>
    <col min="7437" max="7437" width="8" style="128" hidden="1"/>
    <col min="7438" max="7438" width="9.140625" style="128" hidden="1"/>
    <col min="7439" max="7439" width="7.42578125" style="128" hidden="1"/>
    <col min="7440" max="7440" width="9.140625" style="128" hidden="1"/>
    <col min="7441" max="7441" width="15.7109375" style="128" hidden="1"/>
    <col min="7442" max="7442" width="7.140625" style="128" hidden="1"/>
    <col min="7443" max="7443" width="7.5703125" style="128" hidden="1"/>
    <col min="7444" max="7444" width="34.7109375" style="128" hidden="1"/>
    <col min="7445" max="7445" width="16.28515625" style="128" hidden="1"/>
    <col min="7446" max="7446" width="18.7109375" style="128" hidden="1"/>
    <col min="7447" max="7447" width="16.7109375" style="128" hidden="1"/>
    <col min="7448" max="7448" width="15.85546875" style="128" hidden="1"/>
    <col min="7449" max="7449" width="12.140625" style="128" hidden="1"/>
    <col min="7450" max="7450" width="3.7109375" style="128" hidden="1"/>
    <col min="7451" max="7451" width="8.85546875" style="128" hidden="1"/>
    <col min="7452" max="7456" width="9.140625" style="128" hidden="1"/>
    <col min="7457" max="7457" width="8" style="128" hidden="1"/>
    <col min="7458" max="7679" width="8.85546875" style="128" hidden="1"/>
    <col min="7680" max="7680" width="3.7109375" style="128" hidden="1"/>
    <col min="7681" max="7682" width="9.140625" style="128" hidden="1"/>
    <col min="7683" max="7683" width="7.140625" style="128" hidden="1"/>
    <col min="7684" max="7684" width="7.5703125" style="128" hidden="1"/>
    <col min="7685" max="7685" width="6.140625" style="128" hidden="1"/>
    <col min="7686" max="7686" width="8.85546875" style="128" hidden="1"/>
    <col min="7687" max="7689" width="9.140625" style="128" hidden="1"/>
    <col min="7690" max="7690" width="3.7109375" style="128" hidden="1"/>
    <col min="7691" max="7691" width="6.140625" style="128" hidden="1"/>
    <col min="7692" max="7692" width="36.42578125" style="128" hidden="1"/>
    <col min="7693" max="7693" width="8" style="128" hidden="1"/>
    <col min="7694" max="7694" width="9.140625" style="128" hidden="1"/>
    <col min="7695" max="7695" width="7.42578125" style="128" hidden="1"/>
    <col min="7696" max="7696" width="9.140625" style="128" hidden="1"/>
    <col min="7697" max="7697" width="15.7109375" style="128" hidden="1"/>
    <col min="7698" max="7698" width="7.140625" style="128" hidden="1"/>
    <col min="7699" max="7699" width="7.5703125" style="128" hidden="1"/>
    <col min="7700" max="7700" width="34.7109375" style="128" hidden="1"/>
    <col min="7701" max="7701" width="16.28515625" style="128" hidden="1"/>
    <col min="7702" max="7702" width="18.7109375" style="128" hidden="1"/>
    <col min="7703" max="7703" width="16.7109375" style="128" hidden="1"/>
    <col min="7704" max="7704" width="15.85546875" style="128" hidden="1"/>
    <col min="7705" max="7705" width="12.140625" style="128" hidden="1"/>
    <col min="7706" max="7706" width="3.7109375" style="128" hidden="1"/>
    <col min="7707" max="7707" width="8.85546875" style="128" hidden="1"/>
    <col min="7708" max="7712" width="9.140625" style="128" hidden="1"/>
    <col min="7713" max="7713" width="8" style="128" hidden="1"/>
    <col min="7714" max="7935" width="8.85546875" style="128" hidden="1"/>
    <col min="7936" max="7936" width="3.7109375" style="128" hidden="1"/>
    <col min="7937" max="7938" width="9.140625" style="128" hidden="1"/>
    <col min="7939" max="7939" width="7.140625" style="128" hidden="1"/>
    <col min="7940" max="7940" width="7.5703125" style="128" hidden="1"/>
    <col min="7941" max="7941" width="6.140625" style="128" hidden="1"/>
    <col min="7942" max="7942" width="8.85546875" style="128" hidden="1"/>
    <col min="7943" max="7945" width="9.140625" style="128" hidden="1"/>
    <col min="7946" max="7946" width="3.7109375" style="128" hidden="1"/>
    <col min="7947" max="7947" width="6.140625" style="128" hidden="1"/>
    <col min="7948" max="7948" width="36.42578125" style="128" hidden="1"/>
    <col min="7949" max="7949" width="8" style="128" hidden="1"/>
    <col min="7950" max="7950" width="9.140625" style="128" hidden="1"/>
    <col min="7951" max="7951" width="7.42578125" style="128" hidden="1"/>
    <col min="7952" max="7952" width="9.140625" style="128" hidden="1"/>
    <col min="7953" max="7953" width="15.7109375" style="128" hidden="1"/>
    <col min="7954" max="7954" width="7.140625" style="128" hidden="1"/>
    <col min="7955" max="7955" width="7.5703125" style="128" hidden="1"/>
    <col min="7956" max="7956" width="34.7109375" style="128" hidden="1"/>
    <col min="7957" max="7957" width="16.28515625" style="128" hidden="1"/>
    <col min="7958" max="7958" width="18.7109375" style="128" hidden="1"/>
    <col min="7959" max="7959" width="16.7109375" style="128" hidden="1"/>
    <col min="7960" max="7960" width="15.85546875" style="128" hidden="1"/>
    <col min="7961" max="7961" width="12.140625" style="128" hidden="1"/>
    <col min="7962" max="7962" width="3.7109375" style="128" hidden="1"/>
    <col min="7963" max="7963" width="8.85546875" style="128" hidden="1"/>
    <col min="7964" max="7968" width="9.140625" style="128" hidden="1"/>
    <col min="7969" max="7969" width="8" style="128" hidden="1"/>
    <col min="7970" max="8191" width="8.85546875" style="128" hidden="1"/>
    <col min="8192" max="8192" width="3.7109375" style="128" hidden="1"/>
    <col min="8193" max="8194" width="9.140625" style="128" hidden="1"/>
    <col min="8195" max="8195" width="7.140625" style="128" hidden="1"/>
    <col min="8196" max="8196" width="7.5703125" style="128" hidden="1"/>
    <col min="8197" max="8197" width="6.140625" style="128" hidden="1"/>
    <col min="8198" max="8198" width="8.85546875" style="128" hidden="1"/>
    <col min="8199" max="8201" width="9.140625" style="128" hidden="1"/>
    <col min="8202" max="8202" width="3.7109375" style="128" hidden="1"/>
    <col min="8203" max="8203" width="6.140625" style="128" hidden="1"/>
    <col min="8204" max="8204" width="36.42578125" style="128" hidden="1"/>
    <col min="8205" max="8205" width="8" style="128" hidden="1"/>
    <col min="8206" max="8206" width="9.140625" style="128" hidden="1"/>
    <col min="8207" max="8207" width="7.42578125" style="128" hidden="1"/>
    <col min="8208" max="8208" width="9.140625" style="128" hidden="1"/>
    <col min="8209" max="8209" width="15.7109375" style="128" hidden="1"/>
    <col min="8210" max="8210" width="7.140625" style="128" hidden="1"/>
    <col min="8211" max="8211" width="7.5703125" style="128" hidden="1"/>
    <col min="8212" max="8212" width="34.7109375" style="128" hidden="1"/>
    <col min="8213" max="8213" width="16.28515625" style="128" hidden="1"/>
    <col min="8214" max="8214" width="18.7109375" style="128" hidden="1"/>
    <col min="8215" max="8215" width="16.7109375" style="128" hidden="1"/>
    <col min="8216" max="8216" width="15.85546875" style="128" hidden="1"/>
    <col min="8217" max="8217" width="12.140625" style="128" hidden="1"/>
    <col min="8218" max="8218" width="3.7109375" style="128" hidden="1"/>
    <col min="8219" max="8219" width="8.85546875" style="128" hidden="1"/>
    <col min="8220" max="8224" width="9.140625" style="128" hidden="1"/>
    <col min="8225" max="8225" width="8" style="128" hidden="1"/>
    <col min="8226" max="8447" width="8.85546875" style="128" hidden="1"/>
    <col min="8448" max="8448" width="3.7109375" style="128" hidden="1"/>
    <col min="8449" max="8450" width="9.140625" style="128" hidden="1"/>
    <col min="8451" max="8451" width="7.140625" style="128" hidden="1"/>
    <col min="8452" max="8452" width="7.5703125" style="128" hidden="1"/>
    <col min="8453" max="8453" width="6.140625" style="128" hidden="1"/>
    <col min="8454" max="8454" width="8.85546875" style="128" hidden="1"/>
    <col min="8455" max="8457" width="9.140625" style="128" hidden="1"/>
    <col min="8458" max="8458" width="3.7109375" style="128" hidden="1"/>
    <col min="8459" max="8459" width="6.140625" style="128" hidden="1"/>
    <col min="8460" max="8460" width="36.42578125" style="128" hidden="1"/>
    <col min="8461" max="8461" width="8" style="128" hidden="1"/>
    <col min="8462" max="8462" width="9.140625" style="128" hidden="1"/>
    <col min="8463" max="8463" width="7.42578125" style="128" hidden="1"/>
    <col min="8464" max="8464" width="9.140625" style="128" hidden="1"/>
    <col min="8465" max="8465" width="15.7109375" style="128" hidden="1"/>
    <col min="8466" max="8466" width="7.140625" style="128" hidden="1"/>
    <col min="8467" max="8467" width="7.5703125" style="128" hidden="1"/>
    <col min="8468" max="8468" width="34.7109375" style="128" hidden="1"/>
    <col min="8469" max="8469" width="16.28515625" style="128" hidden="1"/>
    <col min="8470" max="8470" width="18.7109375" style="128" hidden="1"/>
    <col min="8471" max="8471" width="16.7109375" style="128" hidden="1"/>
    <col min="8472" max="8472" width="15.85546875" style="128" hidden="1"/>
    <col min="8473" max="8473" width="12.140625" style="128" hidden="1"/>
    <col min="8474" max="8474" width="3.7109375" style="128" hidden="1"/>
    <col min="8475" max="8475" width="8.85546875" style="128" hidden="1"/>
    <col min="8476" max="8480" width="9.140625" style="128" hidden="1"/>
    <col min="8481" max="8481" width="8" style="128" hidden="1"/>
    <col min="8482" max="8703" width="8.85546875" style="128" hidden="1"/>
    <col min="8704" max="8704" width="3.7109375" style="128" hidden="1"/>
    <col min="8705" max="8706" width="9.140625" style="128" hidden="1"/>
    <col min="8707" max="8707" width="7.140625" style="128" hidden="1"/>
    <col min="8708" max="8708" width="7.5703125" style="128" hidden="1"/>
    <col min="8709" max="8709" width="6.140625" style="128" hidden="1"/>
    <col min="8710" max="8710" width="8.85546875" style="128" hidden="1"/>
    <col min="8711" max="8713" width="9.140625" style="128" hidden="1"/>
    <col min="8714" max="8714" width="3.7109375" style="128" hidden="1"/>
    <col min="8715" max="8715" width="6.140625" style="128" hidden="1"/>
    <col min="8716" max="8716" width="36.42578125" style="128" hidden="1"/>
    <col min="8717" max="8717" width="8" style="128" hidden="1"/>
    <col min="8718" max="8718" width="9.140625" style="128" hidden="1"/>
    <col min="8719" max="8719" width="7.42578125" style="128" hidden="1"/>
    <col min="8720" max="8720" width="9.140625" style="128" hidden="1"/>
    <col min="8721" max="8721" width="15.7109375" style="128" hidden="1"/>
    <col min="8722" max="8722" width="7.140625" style="128" hidden="1"/>
    <col min="8723" max="8723" width="7.5703125" style="128" hidden="1"/>
    <col min="8724" max="8724" width="34.7109375" style="128" hidden="1"/>
    <col min="8725" max="8725" width="16.28515625" style="128" hidden="1"/>
    <col min="8726" max="8726" width="18.7109375" style="128" hidden="1"/>
    <col min="8727" max="8727" width="16.7109375" style="128" hidden="1"/>
    <col min="8728" max="8728" width="15.85546875" style="128" hidden="1"/>
    <col min="8729" max="8729" width="12.140625" style="128" hidden="1"/>
    <col min="8730" max="8730" width="3.7109375" style="128" hidden="1"/>
    <col min="8731" max="8731" width="8.85546875" style="128" hidden="1"/>
    <col min="8732" max="8736" width="9.140625" style="128" hidden="1"/>
    <col min="8737" max="8737" width="8" style="128" hidden="1"/>
    <col min="8738" max="8959" width="8.85546875" style="128" hidden="1"/>
    <col min="8960" max="8960" width="3.7109375" style="128" hidden="1"/>
    <col min="8961" max="8962" width="9.140625" style="128" hidden="1"/>
    <col min="8963" max="8963" width="7.140625" style="128" hidden="1"/>
    <col min="8964" max="8964" width="7.5703125" style="128" hidden="1"/>
    <col min="8965" max="8965" width="6.140625" style="128" hidden="1"/>
    <col min="8966" max="8966" width="8.85546875" style="128" hidden="1"/>
    <col min="8967" max="8969" width="9.140625" style="128" hidden="1"/>
    <col min="8970" max="8970" width="3.7109375" style="128" hidden="1"/>
    <col min="8971" max="8971" width="6.140625" style="128" hidden="1"/>
    <col min="8972" max="8972" width="36.42578125" style="128" hidden="1"/>
    <col min="8973" max="8973" width="8" style="128" hidden="1"/>
    <col min="8974" max="8974" width="9.140625" style="128" hidden="1"/>
    <col min="8975" max="8975" width="7.42578125" style="128" hidden="1"/>
    <col min="8976" max="8976" width="9.140625" style="128" hidden="1"/>
    <col min="8977" max="8977" width="15.7109375" style="128" hidden="1"/>
    <col min="8978" max="8978" width="7.140625" style="128" hidden="1"/>
    <col min="8979" max="8979" width="7.5703125" style="128" hidden="1"/>
    <col min="8980" max="8980" width="34.7109375" style="128" hidden="1"/>
    <col min="8981" max="8981" width="16.28515625" style="128" hidden="1"/>
    <col min="8982" max="8982" width="18.7109375" style="128" hidden="1"/>
    <col min="8983" max="8983" width="16.7109375" style="128" hidden="1"/>
    <col min="8984" max="8984" width="15.85546875" style="128" hidden="1"/>
    <col min="8985" max="8985" width="12.140625" style="128" hidden="1"/>
    <col min="8986" max="8986" width="3.7109375" style="128" hidden="1"/>
    <col min="8987" max="8987" width="8.85546875" style="128" hidden="1"/>
    <col min="8988" max="8992" width="9.140625" style="128" hidden="1"/>
    <col min="8993" max="8993" width="8" style="128" hidden="1"/>
    <col min="8994" max="9215" width="8.85546875" style="128" hidden="1"/>
    <col min="9216" max="9216" width="3.7109375" style="128" hidden="1"/>
    <col min="9217" max="9218" width="9.140625" style="128" hidden="1"/>
    <col min="9219" max="9219" width="7.140625" style="128" hidden="1"/>
    <col min="9220" max="9220" width="7.5703125" style="128" hidden="1"/>
    <col min="9221" max="9221" width="6.140625" style="128" hidden="1"/>
    <col min="9222" max="9222" width="8.85546875" style="128" hidden="1"/>
    <col min="9223" max="9225" width="9.140625" style="128" hidden="1"/>
    <col min="9226" max="9226" width="3.7109375" style="128" hidden="1"/>
    <col min="9227" max="9227" width="6.140625" style="128" hidden="1"/>
    <col min="9228" max="9228" width="36.42578125" style="128" hidden="1"/>
    <col min="9229" max="9229" width="8" style="128" hidden="1"/>
    <col min="9230" max="9230" width="9.140625" style="128" hidden="1"/>
    <col min="9231" max="9231" width="7.42578125" style="128" hidden="1"/>
    <col min="9232" max="9232" width="9.140625" style="128" hidden="1"/>
    <col min="9233" max="9233" width="15.7109375" style="128" hidden="1"/>
    <col min="9234" max="9234" width="7.140625" style="128" hidden="1"/>
    <col min="9235" max="9235" width="7.5703125" style="128" hidden="1"/>
    <col min="9236" max="9236" width="34.7109375" style="128" hidden="1"/>
    <col min="9237" max="9237" width="16.28515625" style="128" hidden="1"/>
    <col min="9238" max="9238" width="18.7109375" style="128" hidden="1"/>
    <col min="9239" max="9239" width="16.7109375" style="128" hidden="1"/>
    <col min="9240" max="9240" width="15.85546875" style="128" hidden="1"/>
    <col min="9241" max="9241" width="12.140625" style="128" hidden="1"/>
    <col min="9242" max="9242" width="3.7109375" style="128" hidden="1"/>
    <col min="9243" max="9243" width="8.85546875" style="128" hidden="1"/>
    <col min="9244" max="9248" width="9.140625" style="128" hidden="1"/>
    <col min="9249" max="9249" width="8" style="128" hidden="1"/>
    <col min="9250" max="9471" width="8.85546875" style="128" hidden="1"/>
    <col min="9472" max="9472" width="3.7109375" style="128" hidden="1"/>
    <col min="9473" max="9474" width="9.140625" style="128" hidden="1"/>
    <col min="9475" max="9475" width="7.140625" style="128" hidden="1"/>
    <col min="9476" max="9476" width="7.5703125" style="128" hidden="1"/>
    <col min="9477" max="9477" width="6.140625" style="128" hidden="1"/>
    <col min="9478" max="9478" width="8.85546875" style="128" hidden="1"/>
    <col min="9479" max="9481" width="9.140625" style="128" hidden="1"/>
    <col min="9482" max="9482" width="3.7109375" style="128" hidden="1"/>
    <col min="9483" max="9483" width="6.140625" style="128" hidden="1"/>
    <col min="9484" max="9484" width="36.42578125" style="128" hidden="1"/>
    <col min="9485" max="9485" width="8" style="128" hidden="1"/>
    <col min="9486" max="9486" width="9.140625" style="128" hidden="1"/>
    <col min="9487" max="9487" width="7.42578125" style="128" hidden="1"/>
    <col min="9488" max="9488" width="9.140625" style="128" hidden="1"/>
    <col min="9489" max="9489" width="15.7109375" style="128" hidden="1"/>
    <col min="9490" max="9490" width="7.140625" style="128" hidden="1"/>
    <col min="9491" max="9491" width="7.5703125" style="128" hidden="1"/>
    <col min="9492" max="9492" width="34.7109375" style="128" hidden="1"/>
    <col min="9493" max="9493" width="16.28515625" style="128" hidden="1"/>
    <col min="9494" max="9494" width="18.7109375" style="128" hidden="1"/>
    <col min="9495" max="9495" width="16.7109375" style="128" hidden="1"/>
    <col min="9496" max="9496" width="15.85546875" style="128" hidden="1"/>
    <col min="9497" max="9497" width="12.140625" style="128" hidden="1"/>
    <col min="9498" max="9498" width="3.7109375" style="128" hidden="1"/>
    <col min="9499" max="9499" width="8.85546875" style="128" hidden="1"/>
    <col min="9500" max="9504" width="9.140625" style="128" hidden="1"/>
    <col min="9505" max="9505" width="8" style="128" hidden="1"/>
    <col min="9506" max="9727" width="8.85546875" style="128" hidden="1"/>
    <col min="9728" max="9728" width="3.7109375" style="128" hidden="1"/>
    <col min="9729" max="9730" width="9.140625" style="128" hidden="1"/>
    <col min="9731" max="9731" width="7.140625" style="128" hidden="1"/>
    <col min="9732" max="9732" width="7.5703125" style="128" hidden="1"/>
    <col min="9733" max="9733" width="6.140625" style="128" hidden="1"/>
    <col min="9734" max="9734" width="8.85546875" style="128" hidden="1"/>
    <col min="9735" max="9737" width="9.140625" style="128" hidden="1"/>
    <col min="9738" max="9738" width="3.7109375" style="128" hidden="1"/>
    <col min="9739" max="9739" width="6.140625" style="128" hidden="1"/>
    <col min="9740" max="9740" width="36.42578125" style="128" hidden="1"/>
    <col min="9741" max="9741" width="8" style="128" hidden="1"/>
    <col min="9742" max="9742" width="9.140625" style="128" hidden="1"/>
    <col min="9743" max="9743" width="7.42578125" style="128" hidden="1"/>
    <col min="9744" max="9744" width="9.140625" style="128" hidden="1"/>
    <col min="9745" max="9745" width="15.7109375" style="128" hidden="1"/>
    <col min="9746" max="9746" width="7.140625" style="128" hidden="1"/>
    <col min="9747" max="9747" width="7.5703125" style="128" hidden="1"/>
    <col min="9748" max="9748" width="34.7109375" style="128" hidden="1"/>
    <col min="9749" max="9749" width="16.28515625" style="128" hidden="1"/>
    <col min="9750" max="9750" width="18.7109375" style="128" hidden="1"/>
    <col min="9751" max="9751" width="16.7109375" style="128" hidden="1"/>
    <col min="9752" max="9752" width="15.85546875" style="128" hidden="1"/>
    <col min="9753" max="9753" width="12.140625" style="128" hidden="1"/>
    <col min="9754" max="9754" width="3.7109375" style="128" hidden="1"/>
    <col min="9755" max="9755" width="8.85546875" style="128" hidden="1"/>
    <col min="9756" max="9760" width="9.140625" style="128" hidden="1"/>
    <col min="9761" max="9761" width="8" style="128" hidden="1"/>
    <col min="9762" max="9983" width="8.85546875" style="128" hidden="1"/>
    <col min="9984" max="9984" width="3.7109375" style="128" hidden="1"/>
    <col min="9985" max="9986" width="9.140625" style="128" hidden="1"/>
    <col min="9987" max="9987" width="7.140625" style="128" hidden="1"/>
    <col min="9988" max="9988" width="7.5703125" style="128" hidden="1"/>
    <col min="9989" max="9989" width="6.140625" style="128" hidden="1"/>
    <col min="9990" max="9990" width="8.85546875" style="128" hidden="1"/>
    <col min="9991" max="9993" width="9.140625" style="128" hidden="1"/>
    <col min="9994" max="9994" width="3.7109375" style="128" hidden="1"/>
    <col min="9995" max="9995" width="6.140625" style="128" hidden="1"/>
    <col min="9996" max="9996" width="36.42578125" style="128" hidden="1"/>
    <col min="9997" max="9997" width="8" style="128" hidden="1"/>
    <col min="9998" max="9998" width="9.140625" style="128" hidden="1"/>
    <col min="9999" max="9999" width="7.42578125" style="128" hidden="1"/>
    <col min="10000" max="10000" width="9.140625" style="128" hidden="1"/>
    <col min="10001" max="10001" width="15.7109375" style="128" hidden="1"/>
    <col min="10002" max="10002" width="7.140625" style="128" hidden="1"/>
    <col min="10003" max="10003" width="7.5703125" style="128" hidden="1"/>
    <col min="10004" max="10004" width="34.7109375" style="128" hidden="1"/>
    <col min="10005" max="10005" width="16.28515625" style="128" hidden="1"/>
    <col min="10006" max="10006" width="18.7109375" style="128" hidden="1"/>
    <col min="10007" max="10007" width="16.7109375" style="128" hidden="1"/>
    <col min="10008" max="10008" width="15.85546875" style="128" hidden="1"/>
    <col min="10009" max="10009" width="12.140625" style="128" hidden="1"/>
    <col min="10010" max="10010" width="3.7109375" style="128" hidden="1"/>
    <col min="10011" max="10011" width="8.85546875" style="128" hidden="1"/>
    <col min="10012" max="10016" width="9.140625" style="128" hidden="1"/>
    <col min="10017" max="10017" width="8" style="128" hidden="1"/>
    <col min="10018" max="10239" width="8.85546875" style="128" hidden="1"/>
    <col min="10240" max="10240" width="3.7109375" style="128" hidden="1"/>
    <col min="10241" max="10242" width="9.140625" style="128" hidden="1"/>
    <col min="10243" max="10243" width="7.140625" style="128" hidden="1"/>
    <col min="10244" max="10244" width="7.5703125" style="128" hidden="1"/>
    <col min="10245" max="10245" width="6.140625" style="128" hidden="1"/>
    <col min="10246" max="10246" width="8.85546875" style="128" hidden="1"/>
    <col min="10247" max="10249" width="9.140625" style="128" hidden="1"/>
    <col min="10250" max="10250" width="3.7109375" style="128" hidden="1"/>
    <col min="10251" max="10251" width="6.140625" style="128" hidden="1"/>
    <col min="10252" max="10252" width="36.42578125" style="128" hidden="1"/>
    <col min="10253" max="10253" width="8" style="128" hidden="1"/>
    <col min="10254" max="10254" width="9.140625" style="128" hidden="1"/>
    <col min="10255" max="10255" width="7.42578125" style="128" hidden="1"/>
    <col min="10256" max="10256" width="9.140625" style="128" hidden="1"/>
    <col min="10257" max="10257" width="15.7109375" style="128" hidden="1"/>
    <col min="10258" max="10258" width="7.140625" style="128" hidden="1"/>
    <col min="10259" max="10259" width="7.5703125" style="128" hidden="1"/>
    <col min="10260" max="10260" width="34.7109375" style="128" hidden="1"/>
    <col min="10261" max="10261" width="16.28515625" style="128" hidden="1"/>
    <col min="10262" max="10262" width="18.7109375" style="128" hidden="1"/>
    <col min="10263" max="10263" width="16.7109375" style="128" hidden="1"/>
    <col min="10264" max="10264" width="15.85546875" style="128" hidden="1"/>
    <col min="10265" max="10265" width="12.140625" style="128" hidden="1"/>
    <col min="10266" max="10266" width="3.7109375" style="128" hidden="1"/>
    <col min="10267" max="10267" width="8.85546875" style="128" hidden="1"/>
    <col min="10268" max="10272" width="9.140625" style="128" hidden="1"/>
    <col min="10273" max="10273" width="8" style="128" hidden="1"/>
    <col min="10274" max="10495" width="8.85546875" style="128" hidden="1"/>
    <col min="10496" max="10496" width="3.7109375" style="128" hidden="1"/>
    <col min="10497" max="10498" width="9.140625" style="128" hidden="1"/>
    <col min="10499" max="10499" width="7.140625" style="128" hidden="1"/>
    <col min="10500" max="10500" width="7.5703125" style="128" hidden="1"/>
    <col min="10501" max="10501" width="6.140625" style="128" hidden="1"/>
    <col min="10502" max="10502" width="8.85546875" style="128" hidden="1"/>
    <col min="10503" max="10505" width="9.140625" style="128" hidden="1"/>
    <col min="10506" max="10506" width="3.7109375" style="128" hidden="1"/>
    <col min="10507" max="10507" width="6.140625" style="128" hidden="1"/>
    <col min="10508" max="10508" width="36.42578125" style="128" hidden="1"/>
    <col min="10509" max="10509" width="8" style="128" hidden="1"/>
    <col min="10510" max="10510" width="9.140625" style="128" hidden="1"/>
    <col min="10511" max="10511" width="7.42578125" style="128" hidden="1"/>
    <col min="10512" max="10512" width="9.140625" style="128" hidden="1"/>
    <col min="10513" max="10513" width="15.7109375" style="128" hidden="1"/>
    <col min="10514" max="10514" width="7.140625" style="128" hidden="1"/>
    <col min="10515" max="10515" width="7.5703125" style="128" hidden="1"/>
    <col min="10516" max="10516" width="34.7109375" style="128" hidden="1"/>
    <col min="10517" max="10517" width="16.28515625" style="128" hidden="1"/>
    <col min="10518" max="10518" width="18.7109375" style="128" hidden="1"/>
    <col min="10519" max="10519" width="16.7109375" style="128" hidden="1"/>
    <col min="10520" max="10520" width="15.85546875" style="128" hidden="1"/>
    <col min="10521" max="10521" width="12.140625" style="128" hidden="1"/>
    <col min="10522" max="10522" width="3.7109375" style="128" hidden="1"/>
    <col min="10523" max="10523" width="8.85546875" style="128" hidden="1"/>
    <col min="10524" max="10528" width="9.140625" style="128" hidden="1"/>
    <col min="10529" max="10529" width="8" style="128" hidden="1"/>
    <col min="10530" max="10751" width="8.85546875" style="128" hidden="1"/>
    <col min="10752" max="10752" width="3.7109375" style="128" hidden="1"/>
    <col min="10753" max="10754" width="9.140625" style="128" hidden="1"/>
    <col min="10755" max="10755" width="7.140625" style="128" hidden="1"/>
    <col min="10756" max="10756" width="7.5703125" style="128" hidden="1"/>
    <col min="10757" max="10757" width="6.140625" style="128" hidden="1"/>
    <col min="10758" max="10758" width="8.85546875" style="128" hidden="1"/>
    <col min="10759" max="10761" width="9.140625" style="128" hidden="1"/>
    <col min="10762" max="10762" width="3.7109375" style="128" hidden="1"/>
    <col min="10763" max="10763" width="6.140625" style="128" hidden="1"/>
    <col min="10764" max="10764" width="36.42578125" style="128" hidden="1"/>
    <col min="10765" max="10765" width="8" style="128" hidden="1"/>
    <col min="10766" max="10766" width="9.140625" style="128" hidden="1"/>
    <col min="10767" max="10767" width="7.42578125" style="128" hidden="1"/>
    <col min="10768" max="10768" width="9.140625" style="128" hidden="1"/>
    <col min="10769" max="10769" width="15.7109375" style="128" hidden="1"/>
    <col min="10770" max="10770" width="7.140625" style="128" hidden="1"/>
    <col min="10771" max="10771" width="7.5703125" style="128" hidden="1"/>
    <col min="10772" max="10772" width="34.7109375" style="128" hidden="1"/>
    <col min="10773" max="10773" width="16.28515625" style="128" hidden="1"/>
    <col min="10774" max="10774" width="18.7109375" style="128" hidden="1"/>
    <col min="10775" max="10775" width="16.7109375" style="128" hidden="1"/>
    <col min="10776" max="10776" width="15.85546875" style="128" hidden="1"/>
    <col min="10777" max="10777" width="12.140625" style="128" hidden="1"/>
    <col min="10778" max="10778" width="3.7109375" style="128" hidden="1"/>
    <col min="10779" max="10779" width="8.85546875" style="128" hidden="1"/>
    <col min="10780" max="10784" width="9.140625" style="128" hidden="1"/>
    <col min="10785" max="10785" width="8" style="128" hidden="1"/>
    <col min="10786" max="11007" width="8.85546875" style="128" hidden="1"/>
    <col min="11008" max="11008" width="3.7109375" style="128" hidden="1"/>
    <col min="11009" max="11010" width="9.140625" style="128" hidden="1"/>
    <col min="11011" max="11011" width="7.140625" style="128" hidden="1"/>
    <col min="11012" max="11012" width="7.5703125" style="128" hidden="1"/>
    <col min="11013" max="11013" width="6.140625" style="128" hidden="1"/>
    <col min="11014" max="11014" width="8.85546875" style="128" hidden="1"/>
    <col min="11015" max="11017" width="9.140625" style="128" hidden="1"/>
    <col min="11018" max="11018" width="3.7109375" style="128" hidden="1"/>
    <col min="11019" max="11019" width="6.140625" style="128" hidden="1"/>
    <col min="11020" max="11020" width="36.42578125" style="128" hidden="1"/>
    <col min="11021" max="11021" width="8" style="128" hidden="1"/>
    <col min="11022" max="11022" width="9.140625" style="128" hidden="1"/>
    <col min="11023" max="11023" width="7.42578125" style="128" hidden="1"/>
    <col min="11024" max="11024" width="9.140625" style="128" hidden="1"/>
    <col min="11025" max="11025" width="15.7109375" style="128" hidden="1"/>
    <col min="11026" max="11026" width="7.140625" style="128" hidden="1"/>
    <col min="11027" max="11027" width="7.5703125" style="128" hidden="1"/>
    <col min="11028" max="11028" width="34.7109375" style="128" hidden="1"/>
    <col min="11029" max="11029" width="16.28515625" style="128" hidden="1"/>
    <col min="11030" max="11030" width="18.7109375" style="128" hidden="1"/>
    <col min="11031" max="11031" width="16.7109375" style="128" hidden="1"/>
    <col min="11032" max="11032" width="15.85546875" style="128" hidden="1"/>
    <col min="11033" max="11033" width="12.140625" style="128" hidden="1"/>
    <col min="11034" max="11034" width="3.7109375" style="128" hidden="1"/>
    <col min="11035" max="11035" width="8.85546875" style="128" hidden="1"/>
    <col min="11036" max="11040" width="9.140625" style="128" hidden="1"/>
    <col min="11041" max="11041" width="8" style="128" hidden="1"/>
    <col min="11042" max="11263" width="8.85546875" style="128" hidden="1"/>
    <col min="11264" max="11264" width="3.7109375" style="128" hidden="1"/>
    <col min="11265" max="11266" width="9.140625" style="128" hidden="1"/>
    <col min="11267" max="11267" width="7.140625" style="128" hidden="1"/>
    <col min="11268" max="11268" width="7.5703125" style="128" hidden="1"/>
    <col min="11269" max="11269" width="6.140625" style="128" hidden="1"/>
    <col min="11270" max="11270" width="8.85546875" style="128" hidden="1"/>
    <col min="11271" max="11273" width="9.140625" style="128" hidden="1"/>
    <col min="11274" max="11274" width="3.7109375" style="128" hidden="1"/>
    <col min="11275" max="11275" width="6.140625" style="128" hidden="1"/>
    <col min="11276" max="11276" width="36.42578125" style="128" hidden="1"/>
    <col min="11277" max="11277" width="8" style="128" hidden="1"/>
    <col min="11278" max="11278" width="9.140625" style="128" hidden="1"/>
    <col min="11279" max="11279" width="7.42578125" style="128" hidden="1"/>
    <col min="11280" max="11280" width="9.140625" style="128" hidden="1"/>
    <col min="11281" max="11281" width="15.7109375" style="128" hidden="1"/>
    <col min="11282" max="11282" width="7.140625" style="128" hidden="1"/>
    <col min="11283" max="11283" width="7.5703125" style="128" hidden="1"/>
    <col min="11284" max="11284" width="34.7109375" style="128" hidden="1"/>
    <col min="11285" max="11285" width="16.28515625" style="128" hidden="1"/>
    <col min="11286" max="11286" width="18.7109375" style="128" hidden="1"/>
    <col min="11287" max="11287" width="16.7109375" style="128" hidden="1"/>
    <col min="11288" max="11288" width="15.85546875" style="128" hidden="1"/>
    <col min="11289" max="11289" width="12.140625" style="128" hidden="1"/>
    <col min="11290" max="11290" width="3.7109375" style="128" hidden="1"/>
    <col min="11291" max="11291" width="8.85546875" style="128" hidden="1"/>
    <col min="11292" max="11296" width="9.140625" style="128" hidden="1"/>
    <col min="11297" max="11297" width="8" style="128" hidden="1"/>
    <col min="11298" max="11519" width="8.85546875" style="128" hidden="1"/>
    <col min="11520" max="11520" width="3.7109375" style="128" hidden="1"/>
    <col min="11521" max="11522" width="9.140625" style="128" hidden="1"/>
    <col min="11523" max="11523" width="7.140625" style="128" hidden="1"/>
    <col min="11524" max="11524" width="7.5703125" style="128" hidden="1"/>
    <col min="11525" max="11525" width="6.140625" style="128" hidden="1"/>
    <col min="11526" max="11526" width="8.85546875" style="128" hidden="1"/>
    <col min="11527" max="11529" width="9.140625" style="128" hidden="1"/>
    <col min="11530" max="11530" width="3.7109375" style="128" hidden="1"/>
    <col min="11531" max="11531" width="6.140625" style="128" hidden="1"/>
    <col min="11532" max="11532" width="36.42578125" style="128" hidden="1"/>
    <col min="11533" max="11533" width="8" style="128" hidden="1"/>
    <col min="11534" max="11534" width="9.140625" style="128" hidden="1"/>
    <col min="11535" max="11535" width="7.42578125" style="128" hidden="1"/>
    <col min="11536" max="11536" width="9.140625" style="128" hidden="1"/>
    <col min="11537" max="11537" width="15.7109375" style="128" hidden="1"/>
    <col min="11538" max="11538" width="7.140625" style="128" hidden="1"/>
    <col min="11539" max="11539" width="7.5703125" style="128" hidden="1"/>
    <col min="11540" max="11540" width="34.7109375" style="128" hidden="1"/>
    <col min="11541" max="11541" width="16.28515625" style="128" hidden="1"/>
    <col min="11542" max="11542" width="18.7109375" style="128" hidden="1"/>
    <col min="11543" max="11543" width="16.7109375" style="128" hidden="1"/>
    <col min="11544" max="11544" width="15.85546875" style="128" hidden="1"/>
    <col min="11545" max="11545" width="12.140625" style="128" hidden="1"/>
    <col min="11546" max="11546" width="3.7109375" style="128" hidden="1"/>
    <col min="11547" max="11547" width="8.85546875" style="128" hidden="1"/>
    <col min="11548" max="11552" width="9.140625" style="128" hidden="1"/>
    <col min="11553" max="11553" width="8" style="128" hidden="1"/>
    <col min="11554" max="11775" width="8.85546875" style="128" hidden="1"/>
    <col min="11776" max="11776" width="3.7109375" style="128" hidden="1"/>
    <col min="11777" max="11778" width="9.140625" style="128" hidden="1"/>
    <col min="11779" max="11779" width="7.140625" style="128" hidden="1"/>
    <col min="11780" max="11780" width="7.5703125" style="128" hidden="1"/>
    <col min="11781" max="11781" width="6.140625" style="128" hidden="1"/>
    <col min="11782" max="11782" width="8.85546875" style="128" hidden="1"/>
    <col min="11783" max="11785" width="9.140625" style="128" hidden="1"/>
    <col min="11786" max="11786" width="3.7109375" style="128" hidden="1"/>
    <col min="11787" max="11787" width="6.140625" style="128" hidden="1"/>
    <col min="11788" max="11788" width="36.42578125" style="128" hidden="1"/>
    <col min="11789" max="11789" width="8" style="128" hidden="1"/>
    <col min="11790" max="11790" width="9.140625" style="128" hidden="1"/>
    <col min="11791" max="11791" width="7.42578125" style="128" hidden="1"/>
    <col min="11792" max="11792" width="9.140625" style="128" hidden="1"/>
    <col min="11793" max="11793" width="15.7109375" style="128" hidden="1"/>
    <col min="11794" max="11794" width="7.140625" style="128" hidden="1"/>
    <col min="11795" max="11795" width="7.5703125" style="128" hidden="1"/>
    <col min="11796" max="11796" width="34.7109375" style="128" hidden="1"/>
    <col min="11797" max="11797" width="16.28515625" style="128" hidden="1"/>
    <col min="11798" max="11798" width="18.7109375" style="128" hidden="1"/>
    <col min="11799" max="11799" width="16.7109375" style="128" hidden="1"/>
    <col min="11800" max="11800" width="15.85546875" style="128" hidden="1"/>
    <col min="11801" max="11801" width="12.140625" style="128" hidden="1"/>
    <col min="11802" max="11802" width="3.7109375" style="128" hidden="1"/>
    <col min="11803" max="11803" width="8.85546875" style="128" hidden="1"/>
    <col min="11804" max="11808" width="9.140625" style="128" hidden="1"/>
    <col min="11809" max="11809" width="8" style="128" hidden="1"/>
    <col min="11810" max="12031" width="8.85546875" style="128" hidden="1"/>
    <col min="12032" max="12032" width="3.7109375" style="128" hidden="1"/>
    <col min="12033" max="12034" width="9.140625" style="128" hidden="1"/>
    <col min="12035" max="12035" width="7.140625" style="128" hidden="1"/>
    <col min="12036" max="12036" width="7.5703125" style="128" hidden="1"/>
    <col min="12037" max="12037" width="6.140625" style="128" hidden="1"/>
    <col min="12038" max="12038" width="8.85546875" style="128" hidden="1"/>
    <col min="12039" max="12041" width="9.140625" style="128" hidden="1"/>
    <col min="12042" max="12042" width="3.7109375" style="128" hidden="1"/>
    <col min="12043" max="12043" width="6.140625" style="128" hidden="1"/>
    <col min="12044" max="12044" width="36.42578125" style="128" hidden="1"/>
    <col min="12045" max="12045" width="8" style="128" hidden="1"/>
    <col min="12046" max="12046" width="9.140625" style="128" hidden="1"/>
    <col min="12047" max="12047" width="7.42578125" style="128" hidden="1"/>
    <col min="12048" max="12048" width="9.140625" style="128" hidden="1"/>
    <col min="12049" max="12049" width="15.7109375" style="128" hidden="1"/>
    <col min="12050" max="12050" width="7.140625" style="128" hidden="1"/>
    <col min="12051" max="12051" width="7.5703125" style="128" hidden="1"/>
    <col min="12052" max="12052" width="34.7109375" style="128" hidden="1"/>
    <col min="12053" max="12053" width="16.28515625" style="128" hidden="1"/>
    <col min="12054" max="12054" width="18.7109375" style="128" hidden="1"/>
    <col min="12055" max="12055" width="16.7109375" style="128" hidden="1"/>
    <col min="12056" max="12056" width="15.85546875" style="128" hidden="1"/>
    <col min="12057" max="12057" width="12.140625" style="128" hidden="1"/>
    <col min="12058" max="12058" width="3.7109375" style="128" hidden="1"/>
    <col min="12059" max="12059" width="8.85546875" style="128" hidden="1"/>
    <col min="12060" max="12064" width="9.140625" style="128" hidden="1"/>
    <col min="12065" max="12065" width="8" style="128" hidden="1"/>
    <col min="12066" max="12287" width="8.85546875" style="128" hidden="1"/>
    <col min="12288" max="12288" width="3.7109375" style="128" hidden="1"/>
    <col min="12289" max="12290" width="9.140625" style="128" hidden="1"/>
    <col min="12291" max="12291" width="7.140625" style="128" hidden="1"/>
    <col min="12292" max="12292" width="7.5703125" style="128" hidden="1"/>
    <col min="12293" max="12293" width="6.140625" style="128" hidden="1"/>
    <col min="12294" max="12294" width="8.85546875" style="128" hidden="1"/>
    <col min="12295" max="12297" width="9.140625" style="128" hidden="1"/>
    <col min="12298" max="12298" width="3.7109375" style="128" hidden="1"/>
    <col min="12299" max="12299" width="6.140625" style="128" hidden="1"/>
    <col min="12300" max="12300" width="36.42578125" style="128" hidden="1"/>
    <col min="12301" max="12301" width="8" style="128" hidden="1"/>
    <col min="12302" max="12302" width="9.140625" style="128" hidden="1"/>
    <col min="12303" max="12303" width="7.42578125" style="128" hidden="1"/>
    <col min="12304" max="12304" width="9.140625" style="128" hidden="1"/>
    <col min="12305" max="12305" width="15.7109375" style="128" hidden="1"/>
    <col min="12306" max="12306" width="7.140625" style="128" hidden="1"/>
    <col min="12307" max="12307" width="7.5703125" style="128" hidden="1"/>
    <col min="12308" max="12308" width="34.7109375" style="128" hidden="1"/>
    <col min="12309" max="12309" width="16.28515625" style="128" hidden="1"/>
    <col min="12310" max="12310" width="18.7109375" style="128" hidden="1"/>
    <col min="12311" max="12311" width="16.7109375" style="128" hidden="1"/>
    <col min="12312" max="12312" width="15.85546875" style="128" hidden="1"/>
    <col min="12313" max="12313" width="12.140625" style="128" hidden="1"/>
    <col min="12314" max="12314" width="3.7109375" style="128" hidden="1"/>
    <col min="12315" max="12315" width="8.85546875" style="128" hidden="1"/>
    <col min="12316" max="12320" width="9.140625" style="128" hidden="1"/>
    <col min="12321" max="12321" width="8" style="128" hidden="1"/>
    <col min="12322" max="12543" width="8.85546875" style="128" hidden="1"/>
    <col min="12544" max="12544" width="3.7109375" style="128" hidden="1"/>
    <col min="12545" max="12546" width="9.140625" style="128" hidden="1"/>
    <col min="12547" max="12547" width="7.140625" style="128" hidden="1"/>
    <col min="12548" max="12548" width="7.5703125" style="128" hidden="1"/>
    <col min="12549" max="12549" width="6.140625" style="128" hidden="1"/>
    <col min="12550" max="12550" width="8.85546875" style="128" hidden="1"/>
    <col min="12551" max="12553" width="9.140625" style="128" hidden="1"/>
    <col min="12554" max="12554" width="3.7109375" style="128" hidden="1"/>
    <col min="12555" max="12555" width="6.140625" style="128" hidden="1"/>
    <col min="12556" max="12556" width="36.42578125" style="128" hidden="1"/>
    <col min="12557" max="12557" width="8" style="128" hidden="1"/>
    <col min="12558" max="12558" width="9.140625" style="128" hidden="1"/>
    <col min="12559" max="12559" width="7.42578125" style="128" hidden="1"/>
    <col min="12560" max="12560" width="9.140625" style="128" hidden="1"/>
    <col min="12561" max="12561" width="15.7109375" style="128" hidden="1"/>
    <col min="12562" max="12562" width="7.140625" style="128" hidden="1"/>
    <col min="12563" max="12563" width="7.5703125" style="128" hidden="1"/>
    <col min="12564" max="12564" width="34.7109375" style="128" hidden="1"/>
    <col min="12565" max="12565" width="16.28515625" style="128" hidden="1"/>
    <col min="12566" max="12566" width="18.7109375" style="128" hidden="1"/>
    <col min="12567" max="12567" width="16.7109375" style="128" hidden="1"/>
    <col min="12568" max="12568" width="15.85546875" style="128" hidden="1"/>
    <col min="12569" max="12569" width="12.140625" style="128" hidden="1"/>
    <col min="12570" max="12570" width="3.7109375" style="128" hidden="1"/>
    <col min="12571" max="12571" width="8.85546875" style="128" hidden="1"/>
    <col min="12572" max="12576" width="9.140625" style="128" hidden="1"/>
    <col min="12577" max="12577" width="8" style="128" hidden="1"/>
    <col min="12578" max="12799" width="8.85546875" style="128" hidden="1"/>
    <col min="12800" max="12800" width="3.7109375" style="128" hidden="1"/>
    <col min="12801" max="12802" width="9.140625" style="128" hidden="1"/>
    <col min="12803" max="12803" width="7.140625" style="128" hidden="1"/>
    <col min="12804" max="12804" width="7.5703125" style="128" hidden="1"/>
    <col min="12805" max="12805" width="6.140625" style="128" hidden="1"/>
    <col min="12806" max="12806" width="8.85546875" style="128" hidden="1"/>
    <col min="12807" max="12809" width="9.140625" style="128" hidden="1"/>
    <col min="12810" max="12810" width="3.7109375" style="128" hidden="1"/>
    <col min="12811" max="12811" width="6.140625" style="128" hidden="1"/>
    <col min="12812" max="12812" width="36.42578125" style="128" hidden="1"/>
    <col min="12813" max="12813" width="8" style="128" hidden="1"/>
    <col min="12814" max="12814" width="9.140625" style="128" hidden="1"/>
    <col min="12815" max="12815" width="7.42578125" style="128" hidden="1"/>
    <col min="12816" max="12816" width="9.140625" style="128" hidden="1"/>
    <col min="12817" max="12817" width="15.7109375" style="128" hidden="1"/>
    <col min="12818" max="12818" width="7.140625" style="128" hidden="1"/>
    <col min="12819" max="12819" width="7.5703125" style="128" hidden="1"/>
    <col min="12820" max="12820" width="34.7109375" style="128" hidden="1"/>
    <col min="12821" max="12821" width="16.28515625" style="128" hidden="1"/>
    <col min="12822" max="12822" width="18.7109375" style="128" hidden="1"/>
    <col min="12823" max="12823" width="16.7109375" style="128" hidden="1"/>
    <col min="12824" max="12824" width="15.85546875" style="128" hidden="1"/>
    <col min="12825" max="12825" width="12.140625" style="128" hidden="1"/>
    <col min="12826" max="12826" width="3.7109375" style="128" hidden="1"/>
    <col min="12827" max="12827" width="8.85546875" style="128" hidden="1"/>
    <col min="12828" max="12832" width="9.140625" style="128" hidden="1"/>
    <col min="12833" max="12833" width="8" style="128" hidden="1"/>
    <col min="12834" max="13055" width="8.85546875" style="128" hidden="1"/>
    <col min="13056" max="13056" width="3.7109375" style="128" hidden="1"/>
    <col min="13057" max="13058" width="9.140625" style="128" hidden="1"/>
    <col min="13059" max="13059" width="7.140625" style="128" hidden="1"/>
    <col min="13060" max="13060" width="7.5703125" style="128" hidden="1"/>
    <col min="13061" max="13061" width="6.140625" style="128" hidden="1"/>
    <col min="13062" max="13062" width="8.85546875" style="128" hidden="1"/>
    <col min="13063" max="13065" width="9.140625" style="128" hidden="1"/>
    <col min="13066" max="13066" width="3.7109375" style="128" hidden="1"/>
    <col min="13067" max="13067" width="6.140625" style="128" hidden="1"/>
    <col min="13068" max="13068" width="36.42578125" style="128" hidden="1"/>
    <col min="13069" max="13069" width="8" style="128" hidden="1"/>
    <col min="13070" max="13070" width="9.140625" style="128" hidden="1"/>
    <col min="13071" max="13071" width="7.42578125" style="128" hidden="1"/>
    <col min="13072" max="13072" width="9.140625" style="128" hidden="1"/>
    <col min="13073" max="13073" width="15.7109375" style="128" hidden="1"/>
    <col min="13074" max="13074" width="7.140625" style="128" hidden="1"/>
    <col min="13075" max="13075" width="7.5703125" style="128" hidden="1"/>
    <col min="13076" max="13076" width="34.7109375" style="128" hidden="1"/>
    <col min="13077" max="13077" width="16.28515625" style="128" hidden="1"/>
    <col min="13078" max="13078" width="18.7109375" style="128" hidden="1"/>
    <col min="13079" max="13079" width="16.7109375" style="128" hidden="1"/>
    <col min="13080" max="13080" width="15.85546875" style="128" hidden="1"/>
    <col min="13081" max="13081" width="12.140625" style="128" hidden="1"/>
    <col min="13082" max="13082" width="3.7109375" style="128" hidden="1"/>
    <col min="13083" max="13083" width="8.85546875" style="128" hidden="1"/>
    <col min="13084" max="13088" width="9.140625" style="128" hidden="1"/>
    <col min="13089" max="13089" width="8" style="128" hidden="1"/>
    <col min="13090" max="13311" width="8.85546875" style="128" hidden="1"/>
    <col min="13312" max="13312" width="3.7109375" style="128" hidden="1"/>
    <col min="13313" max="13314" width="9.140625" style="128" hidden="1"/>
    <col min="13315" max="13315" width="7.140625" style="128" hidden="1"/>
    <col min="13316" max="13316" width="7.5703125" style="128" hidden="1"/>
    <col min="13317" max="13317" width="6.140625" style="128" hidden="1"/>
    <col min="13318" max="13318" width="8.85546875" style="128" hidden="1"/>
    <col min="13319" max="13321" width="9.140625" style="128" hidden="1"/>
    <col min="13322" max="13322" width="3.7109375" style="128" hidden="1"/>
    <col min="13323" max="13323" width="6.140625" style="128" hidden="1"/>
    <col min="13324" max="13324" width="36.42578125" style="128" hidden="1"/>
    <col min="13325" max="13325" width="8" style="128" hidden="1"/>
    <col min="13326" max="13326" width="9.140625" style="128" hidden="1"/>
    <col min="13327" max="13327" width="7.42578125" style="128" hidden="1"/>
    <col min="13328" max="13328" width="9.140625" style="128" hidden="1"/>
    <col min="13329" max="13329" width="15.7109375" style="128" hidden="1"/>
    <col min="13330" max="13330" width="7.140625" style="128" hidden="1"/>
    <col min="13331" max="13331" width="7.5703125" style="128" hidden="1"/>
    <col min="13332" max="13332" width="34.7109375" style="128" hidden="1"/>
    <col min="13333" max="13333" width="16.28515625" style="128" hidden="1"/>
    <col min="13334" max="13334" width="18.7109375" style="128" hidden="1"/>
    <col min="13335" max="13335" width="16.7109375" style="128" hidden="1"/>
    <col min="13336" max="13336" width="15.85546875" style="128" hidden="1"/>
    <col min="13337" max="13337" width="12.140625" style="128" hidden="1"/>
    <col min="13338" max="13338" width="3.7109375" style="128" hidden="1"/>
    <col min="13339" max="13339" width="8.85546875" style="128" hidden="1"/>
    <col min="13340" max="13344" width="9.140625" style="128" hidden="1"/>
    <col min="13345" max="13345" width="8" style="128" hidden="1"/>
    <col min="13346" max="13567" width="8.85546875" style="128" hidden="1"/>
    <col min="13568" max="13568" width="3.7109375" style="128" hidden="1"/>
    <col min="13569" max="13570" width="9.140625" style="128" hidden="1"/>
    <col min="13571" max="13571" width="7.140625" style="128" hidden="1"/>
    <col min="13572" max="13572" width="7.5703125" style="128" hidden="1"/>
    <col min="13573" max="13573" width="6.140625" style="128" hidden="1"/>
    <col min="13574" max="13574" width="8.85546875" style="128" hidden="1"/>
    <col min="13575" max="13577" width="9.140625" style="128" hidden="1"/>
    <col min="13578" max="13578" width="3.7109375" style="128" hidden="1"/>
    <col min="13579" max="13579" width="6.140625" style="128" hidden="1"/>
    <col min="13580" max="13580" width="36.42578125" style="128" hidden="1"/>
    <col min="13581" max="13581" width="8" style="128" hidden="1"/>
    <col min="13582" max="13582" width="9.140625" style="128" hidden="1"/>
    <col min="13583" max="13583" width="7.42578125" style="128" hidden="1"/>
    <col min="13584" max="13584" width="9.140625" style="128" hidden="1"/>
    <col min="13585" max="13585" width="15.7109375" style="128" hidden="1"/>
    <col min="13586" max="13586" width="7.140625" style="128" hidden="1"/>
    <col min="13587" max="13587" width="7.5703125" style="128" hidden="1"/>
    <col min="13588" max="13588" width="34.7109375" style="128" hidden="1"/>
    <col min="13589" max="13589" width="16.28515625" style="128" hidden="1"/>
    <col min="13590" max="13590" width="18.7109375" style="128" hidden="1"/>
    <col min="13591" max="13591" width="16.7109375" style="128" hidden="1"/>
    <col min="13592" max="13592" width="15.85546875" style="128" hidden="1"/>
    <col min="13593" max="13593" width="12.140625" style="128" hidden="1"/>
    <col min="13594" max="13594" width="3.7109375" style="128" hidden="1"/>
    <col min="13595" max="13595" width="8.85546875" style="128" hidden="1"/>
    <col min="13596" max="13600" width="9.140625" style="128" hidden="1"/>
    <col min="13601" max="13601" width="8" style="128" hidden="1"/>
    <col min="13602" max="13823" width="8.85546875" style="128" hidden="1"/>
    <col min="13824" max="13824" width="3.7109375" style="128" hidden="1"/>
    <col min="13825" max="13826" width="9.140625" style="128" hidden="1"/>
    <col min="13827" max="13827" width="7.140625" style="128" hidden="1"/>
    <col min="13828" max="13828" width="7.5703125" style="128" hidden="1"/>
    <col min="13829" max="13829" width="6.140625" style="128" hidden="1"/>
    <col min="13830" max="13830" width="8.85546875" style="128" hidden="1"/>
    <col min="13831" max="13833" width="9.140625" style="128" hidden="1"/>
    <col min="13834" max="13834" width="3.7109375" style="128" hidden="1"/>
    <col min="13835" max="13835" width="6.140625" style="128" hidden="1"/>
    <col min="13836" max="13836" width="36.42578125" style="128" hidden="1"/>
    <col min="13837" max="13837" width="8" style="128" hidden="1"/>
    <col min="13838" max="13838" width="9.140625" style="128" hidden="1"/>
    <col min="13839" max="13839" width="7.42578125" style="128" hidden="1"/>
    <col min="13840" max="13840" width="9.140625" style="128" hidden="1"/>
    <col min="13841" max="13841" width="15.7109375" style="128" hidden="1"/>
    <col min="13842" max="13842" width="7.140625" style="128" hidden="1"/>
    <col min="13843" max="13843" width="7.5703125" style="128" hidden="1"/>
    <col min="13844" max="13844" width="34.7109375" style="128" hidden="1"/>
    <col min="13845" max="13845" width="16.28515625" style="128" hidden="1"/>
    <col min="13846" max="13846" width="18.7109375" style="128" hidden="1"/>
    <col min="13847" max="13847" width="16.7109375" style="128" hidden="1"/>
    <col min="13848" max="13848" width="15.85546875" style="128" hidden="1"/>
    <col min="13849" max="13849" width="12.140625" style="128" hidden="1"/>
    <col min="13850" max="13850" width="3.7109375" style="128" hidden="1"/>
    <col min="13851" max="13851" width="8.85546875" style="128" hidden="1"/>
    <col min="13852" max="13856" width="9.140625" style="128" hidden="1"/>
    <col min="13857" max="13857" width="8" style="128" hidden="1"/>
    <col min="13858" max="14079" width="8.85546875" style="128" hidden="1"/>
    <col min="14080" max="14080" width="3.7109375" style="128" hidden="1"/>
    <col min="14081" max="14082" width="9.140625" style="128" hidden="1"/>
    <col min="14083" max="14083" width="7.140625" style="128" hidden="1"/>
    <col min="14084" max="14084" width="7.5703125" style="128" hidden="1"/>
    <col min="14085" max="14085" width="6.140625" style="128" hidden="1"/>
    <col min="14086" max="14086" width="8.85546875" style="128" hidden="1"/>
    <col min="14087" max="14089" width="9.140625" style="128" hidden="1"/>
    <col min="14090" max="14090" width="3.7109375" style="128" hidden="1"/>
    <col min="14091" max="14091" width="6.140625" style="128" hidden="1"/>
    <col min="14092" max="14092" width="36.42578125" style="128" hidden="1"/>
    <col min="14093" max="14093" width="8" style="128" hidden="1"/>
    <col min="14094" max="14094" width="9.140625" style="128" hidden="1"/>
    <col min="14095" max="14095" width="7.42578125" style="128" hidden="1"/>
    <col min="14096" max="14096" width="9.140625" style="128" hidden="1"/>
    <col min="14097" max="14097" width="15.7109375" style="128" hidden="1"/>
    <col min="14098" max="14098" width="7.140625" style="128" hidden="1"/>
    <col min="14099" max="14099" width="7.5703125" style="128" hidden="1"/>
    <col min="14100" max="14100" width="34.7109375" style="128" hidden="1"/>
    <col min="14101" max="14101" width="16.28515625" style="128" hidden="1"/>
    <col min="14102" max="14102" width="18.7109375" style="128" hidden="1"/>
    <col min="14103" max="14103" width="16.7109375" style="128" hidden="1"/>
    <col min="14104" max="14104" width="15.85546875" style="128" hidden="1"/>
    <col min="14105" max="14105" width="12.140625" style="128" hidden="1"/>
    <col min="14106" max="14106" width="3.7109375" style="128" hidden="1"/>
    <col min="14107" max="14107" width="8.85546875" style="128" hidden="1"/>
    <col min="14108" max="14112" width="9.140625" style="128" hidden="1"/>
    <col min="14113" max="14113" width="8" style="128" hidden="1"/>
    <col min="14114" max="14335" width="8.85546875" style="128" hidden="1"/>
    <col min="14336" max="14336" width="3.7109375" style="128" hidden="1"/>
    <col min="14337" max="14338" width="9.140625" style="128" hidden="1"/>
    <col min="14339" max="14339" width="7.140625" style="128" hidden="1"/>
    <col min="14340" max="14340" width="7.5703125" style="128" hidden="1"/>
    <col min="14341" max="14341" width="6.140625" style="128" hidden="1"/>
    <col min="14342" max="14342" width="8.85546875" style="128" hidden="1"/>
    <col min="14343" max="14345" width="9.140625" style="128" hidden="1"/>
    <col min="14346" max="14346" width="3.7109375" style="128" hidden="1"/>
    <col min="14347" max="14347" width="6.140625" style="128" hidden="1"/>
    <col min="14348" max="14348" width="36.42578125" style="128" hidden="1"/>
    <col min="14349" max="14349" width="8" style="128" hidden="1"/>
    <col min="14350" max="14350" width="9.140625" style="128" hidden="1"/>
    <col min="14351" max="14351" width="7.42578125" style="128" hidden="1"/>
    <col min="14352" max="14352" width="9.140625" style="128" hidden="1"/>
    <col min="14353" max="14353" width="15.7109375" style="128" hidden="1"/>
    <col min="14354" max="14354" width="7.140625" style="128" hidden="1"/>
    <col min="14355" max="14355" width="7.5703125" style="128" hidden="1"/>
    <col min="14356" max="14356" width="34.7109375" style="128" hidden="1"/>
    <col min="14357" max="14357" width="16.28515625" style="128" hidden="1"/>
    <col min="14358" max="14358" width="18.7109375" style="128" hidden="1"/>
    <col min="14359" max="14359" width="16.7109375" style="128" hidden="1"/>
    <col min="14360" max="14360" width="15.85546875" style="128" hidden="1"/>
    <col min="14361" max="14361" width="12.140625" style="128" hidden="1"/>
    <col min="14362" max="14362" width="3.7109375" style="128" hidden="1"/>
    <col min="14363" max="14363" width="8.85546875" style="128" hidden="1"/>
    <col min="14364" max="14368" width="9.140625" style="128" hidden="1"/>
    <col min="14369" max="14369" width="8" style="128" hidden="1"/>
    <col min="14370" max="14591" width="8.85546875" style="128" hidden="1"/>
    <col min="14592" max="14592" width="3.7109375" style="128" hidden="1"/>
    <col min="14593" max="14594" width="9.140625" style="128" hidden="1"/>
    <col min="14595" max="14595" width="7.140625" style="128" hidden="1"/>
    <col min="14596" max="14596" width="7.5703125" style="128" hidden="1"/>
    <col min="14597" max="14597" width="6.140625" style="128" hidden="1"/>
    <col min="14598" max="14598" width="8.85546875" style="128" hidden="1"/>
    <col min="14599" max="14601" width="9.140625" style="128" hidden="1"/>
    <col min="14602" max="14602" width="3.7109375" style="128" hidden="1"/>
    <col min="14603" max="14603" width="6.140625" style="128" hidden="1"/>
    <col min="14604" max="14604" width="36.42578125" style="128" hidden="1"/>
    <col min="14605" max="14605" width="8" style="128" hidden="1"/>
    <col min="14606" max="14606" width="9.140625" style="128" hidden="1"/>
    <col min="14607" max="14607" width="7.42578125" style="128" hidden="1"/>
    <col min="14608" max="14608" width="9.140625" style="128" hidden="1"/>
    <col min="14609" max="14609" width="15.7109375" style="128" hidden="1"/>
    <col min="14610" max="14610" width="7.140625" style="128" hidden="1"/>
    <col min="14611" max="14611" width="7.5703125" style="128" hidden="1"/>
    <col min="14612" max="14612" width="34.7109375" style="128" hidden="1"/>
    <col min="14613" max="14613" width="16.28515625" style="128" hidden="1"/>
    <col min="14614" max="14614" width="18.7109375" style="128" hidden="1"/>
    <col min="14615" max="14615" width="16.7109375" style="128" hidden="1"/>
    <col min="14616" max="14616" width="15.85546875" style="128" hidden="1"/>
    <col min="14617" max="14617" width="12.140625" style="128" hidden="1"/>
    <col min="14618" max="14618" width="3.7109375" style="128" hidden="1"/>
    <col min="14619" max="14619" width="8.85546875" style="128" hidden="1"/>
    <col min="14620" max="14624" width="9.140625" style="128" hidden="1"/>
    <col min="14625" max="14625" width="8" style="128" hidden="1"/>
    <col min="14626" max="14847" width="8.85546875" style="128" hidden="1"/>
    <col min="14848" max="14848" width="3.7109375" style="128" hidden="1"/>
    <col min="14849" max="14850" width="9.140625" style="128" hidden="1"/>
    <col min="14851" max="14851" width="7.140625" style="128" hidden="1"/>
    <col min="14852" max="14852" width="7.5703125" style="128" hidden="1"/>
    <col min="14853" max="14853" width="6.140625" style="128" hidden="1"/>
    <col min="14854" max="14854" width="8.85546875" style="128" hidden="1"/>
    <col min="14855" max="14857" width="9.140625" style="128" hidden="1"/>
    <col min="14858" max="14858" width="3.7109375" style="128" hidden="1"/>
    <col min="14859" max="14859" width="6.140625" style="128" hidden="1"/>
    <col min="14860" max="14860" width="36.42578125" style="128" hidden="1"/>
    <col min="14861" max="14861" width="8" style="128" hidden="1"/>
    <col min="14862" max="14862" width="9.140625" style="128" hidden="1"/>
    <col min="14863" max="14863" width="7.42578125" style="128" hidden="1"/>
    <col min="14864" max="14864" width="9.140625" style="128" hidden="1"/>
    <col min="14865" max="14865" width="15.7109375" style="128" hidden="1"/>
    <col min="14866" max="14866" width="7.140625" style="128" hidden="1"/>
    <col min="14867" max="14867" width="7.5703125" style="128" hidden="1"/>
    <col min="14868" max="14868" width="34.7109375" style="128" hidden="1"/>
    <col min="14869" max="14869" width="16.28515625" style="128" hidden="1"/>
    <col min="14870" max="14870" width="18.7109375" style="128" hidden="1"/>
    <col min="14871" max="14871" width="16.7109375" style="128" hidden="1"/>
    <col min="14872" max="14872" width="15.85546875" style="128" hidden="1"/>
    <col min="14873" max="14873" width="12.140625" style="128" hidden="1"/>
    <col min="14874" max="14874" width="3.7109375" style="128" hidden="1"/>
    <col min="14875" max="14875" width="8.85546875" style="128" hidden="1"/>
    <col min="14876" max="14880" width="9.140625" style="128" hidden="1"/>
    <col min="14881" max="14881" width="8" style="128" hidden="1"/>
    <col min="14882" max="15103" width="8.85546875" style="128" hidden="1"/>
    <col min="15104" max="15104" width="3.7109375" style="128" hidden="1"/>
    <col min="15105" max="15106" width="9.140625" style="128" hidden="1"/>
    <col min="15107" max="15107" width="7.140625" style="128" hidden="1"/>
    <col min="15108" max="15108" width="7.5703125" style="128" hidden="1"/>
    <col min="15109" max="15109" width="6.140625" style="128" hidden="1"/>
    <col min="15110" max="15110" width="8.85546875" style="128" hidden="1"/>
    <col min="15111" max="15113" width="9.140625" style="128" hidden="1"/>
    <col min="15114" max="15114" width="3.7109375" style="128" hidden="1"/>
    <col min="15115" max="15115" width="6.140625" style="128" hidden="1"/>
    <col min="15116" max="15116" width="36.42578125" style="128" hidden="1"/>
    <col min="15117" max="15117" width="8" style="128" hidden="1"/>
    <col min="15118" max="15118" width="9.140625" style="128" hidden="1"/>
    <col min="15119" max="15119" width="7.42578125" style="128" hidden="1"/>
    <col min="15120" max="15120" width="9.140625" style="128" hidden="1"/>
    <col min="15121" max="15121" width="15.7109375" style="128" hidden="1"/>
    <col min="15122" max="15122" width="7.140625" style="128" hidden="1"/>
    <col min="15123" max="15123" width="7.5703125" style="128" hidden="1"/>
    <col min="15124" max="15124" width="34.7109375" style="128" hidden="1"/>
    <col min="15125" max="15125" width="16.28515625" style="128" hidden="1"/>
    <col min="15126" max="15126" width="18.7109375" style="128" hidden="1"/>
    <col min="15127" max="15127" width="16.7109375" style="128" hidden="1"/>
    <col min="15128" max="15128" width="15.85546875" style="128" hidden="1"/>
    <col min="15129" max="15129" width="12.140625" style="128" hidden="1"/>
    <col min="15130" max="15130" width="3.7109375" style="128" hidden="1"/>
    <col min="15131" max="15131" width="8.85546875" style="128" hidden="1"/>
    <col min="15132" max="15136" width="9.140625" style="128" hidden="1"/>
    <col min="15137" max="15137" width="8" style="128" hidden="1"/>
    <col min="15138" max="15359" width="8.85546875" style="128" hidden="1"/>
    <col min="15360" max="15360" width="3.7109375" style="128" hidden="1"/>
    <col min="15361" max="15362" width="9.140625" style="128" hidden="1"/>
    <col min="15363" max="15363" width="7.140625" style="128" hidden="1"/>
    <col min="15364" max="15364" width="7.5703125" style="128" hidden="1"/>
    <col min="15365" max="15365" width="6.140625" style="128" hidden="1"/>
    <col min="15366" max="15366" width="8.85546875" style="128" hidden="1"/>
    <col min="15367" max="15369" width="9.140625" style="128" hidden="1"/>
    <col min="15370" max="15370" width="3.7109375" style="128" hidden="1"/>
    <col min="15371" max="15371" width="6.140625" style="128" hidden="1"/>
    <col min="15372" max="15372" width="36.42578125" style="128" hidden="1"/>
    <col min="15373" max="15373" width="8" style="128" hidden="1"/>
    <col min="15374" max="15374" width="9.140625" style="128" hidden="1"/>
    <col min="15375" max="15375" width="7.42578125" style="128" hidden="1"/>
    <col min="15376" max="15376" width="9.140625" style="128" hidden="1"/>
    <col min="15377" max="15377" width="15.7109375" style="128" hidden="1"/>
    <col min="15378" max="15378" width="7.140625" style="128" hidden="1"/>
    <col min="15379" max="15379" width="7.5703125" style="128" hidden="1"/>
    <col min="15380" max="15380" width="34.7109375" style="128" hidden="1"/>
    <col min="15381" max="15381" width="16.28515625" style="128" hidden="1"/>
    <col min="15382" max="15382" width="18.7109375" style="128" hidden="1"/>
    <col min="15383" max="15383" width="16.7109375" style="128" hidden="1"/>
    <col min="15384" max="15384" width="15.85546875" style="128" hidden="1"/>
    <col min="15385" max="15385" width="12.140625" style="128" hidden="1"/>
    <col min="15386" max="15386" width="3.7109375" style="128" hidden="1"/>
    <col min="15387" max="15387" width="8.85546875" style="128" hidden="1"/>
    <col min="15388" max="15392" width="9.140625" style="128" hidden="1"/>
    <col min="15393" max="15393" width="8" style="128" hidden="1"/>
    <col min="15394" max="15615" width="8.85546875" style="128" hidden="1"/>
    <col min="15616" max="15616" width="3.7109375" style="128" hidden="1"/>
    <col min="15617" max="15618" width="9.140625" style="128" hidden="1"/>
    <col min="15619" max="15619" width="7.140625" style="128" hidden="1"/>
    <col min="15620" max="15620" width="7.5703125" style="128" hidden="1"/>
    <col min="15621" max="15621" width="6.140625" style="128" hidden="1"/>
    <col min="15622" max="15622" width="8.85546875" style="128" hidden="1"/>
    <col min="15623" max="15625" width="9.140625" style="128" hidden="1"/>
    <col min="15626" max="15626" width="3.7109375" style="128" hidden="1"/>
    <col min="15627" max="15627" width="6.140625" style="128" hidden="1"/>
    <col min="15628" max="15628" width="36.42578125" style="128" hidden="1"/>
    <col min="15629" max="15629" width="8" style="128" hidden="1"/>
    <col min="15630" max="15630" width="9.140625" style="128" hidden="1"/>
    <col min="15631" max="15631" width="7.42578125" style="128" hidden="1"/>
    <col min="15632" max="15632" width="9.140625" style="128" hidden="1"/>
    <col min="15633" max="15633" width="15.7109375" style="128" hidden="1"/>
    <col min="15634" max="15634" width="7.140625" style="128" hidden="1"/>
    <col min="15635" max="15635" width="7.5703125" style="128" hidden="1"/>
    <col min="15636" max="15636" width="34.7109375" style="128" hidden="1"/>
    <col min="15637" max="15637" width="16.28515625" style="128" hidden="1"/>
    <col min="15638" max="15638" width="18.7109375" style="128" hidden="1"/>
    <col min="15639" max="15639" width="16.7109375" style="128" hidden="1"/>
    <col min="15640" max="15640" width="15.85546875" style="128" hidden="1"/>
    <col min="15641" max="15641" width="12.140625" style="128" hidden="1"/>
    <col min="15642" max="15642" width="3.7109375" style="128" hidden="1"/>
    <col min="15643" max="15643" width="8.85546875" style="128" hidden="1"/>
    <col min="15644" max="15648" width="9.140625" style="128" hidden="1"/>
    <col min="15649" max="15649" width="8" style="128" hidden="1"/>
    <col min="15650" max="15871" width="8.85546875" style="128" hidden="1"/>
    <col min="15872" max="15872" width="3.7109375" style="128" hidden="1"/>
    <col min="15873" max="15874" width="9.140625" style="128" hidden="1"/>
    <col min="15875" max="15875" width="7.140625" style="128" hidden="1"/>
    <col min="15876" max="15876" width="7.5703125" style="128" hidden="1"/>
    <col min="15877" max="15877" width="6.140625" style="128" hidden="1"/>
    <col min="15878" max="15878" width="8.85546875" style="128" hidden="1"/>
    <col min="15879" max="15881" width="9.140625" style="128" hidden="1"/>
    <col min="15882" max="15882" width="3.7109375" style="128" hidden="1"/>
    <col min="15883" max="15883" width="6.140625" style="128" hidden="1"/>
    <col min="15884" max="15884" width="36.42578125" style="128" hidden="1"/>
    <col min="15885" max="15885" width="8" style="128" hidden="1"/>
    <col min="15886" max="15886" width="9.140625" style="128" hidden="1"/>
    <col min="15887" max="15887" width="7.42578125" style="128" hidden="1"/>
    <col min="15888" max="15888" width="9.140625" style="128" hidden="1"/>
    <col min="15889" max="15889" width="15.7109375" style="128" hidden="1"/>
    <col min="15890" max="15890" width="7.140625" style="128" hidden="1"/>
    <col min="15891" max="15891" width="7.5703125" style="128" hidden="1"/>
    <col min="15892" max="15892" width="34.7109375" style="128" hidden="1"/>
    <col min="15893" max="15893" width="16.28515625" style="128" hidden="1"/>
    <col min="15894" max="15894" width="18.7109375" style="128" hidden="1"/>
    <col min="15895" max="15895" width="16.7109375" style="128" hidden="1"/>
    <col min="15896" max="15896" width="15.85546875" style="128" hidden="1"/>
    <col min="15897" max="15897" width="12.140625" style="128" hidden="1"/>
    <col min="15898" max="15898" width="3.7109375" style="128" hidden="1"/>
    <col min="15899" max="15899" width="8.85546875" style="128" hidden="1"/>
    <col min="15900" max="15904" width="9.140625" style="128" hidden="1"/>
    <col min="15905" max="15905" width="8" style="128" hidden="1"/>
    <col min="15906" max="16127" width="8.85546875" style="128" hidden="1"/>
    <col min="16128" max="16128" width="3.7109375" style="128" hidden="1"/>
    <col min="16129" max="16130" width="9.140625" style="128" hidden="1"/>
    <col min="16131" max="16131" width="7.140625" style="128" hidden="1"/>
    <col min="16132" max="16132" width="7.5703125" style="128" hidden="1"/>
    <col min="16133" max="16133" width="6.140625" style="128" hidden="1"/>
    <col min="16134" max="16134" width="8.85546875" style="128" hidden="1"/>
    <col min="16135" max="16137" width="9.140625" style="128" hidden="1"/>
    <col min="16138" max="16138" width="3.7109375" style="128" hidden="1"/>
    <col min="16139" max="16139" width="6.140625" style="128" hidden="1"/>
    <col min="16140" max="16140" width="36.42578125" style="128" hidden="1"/>
    <col min="16141" max="16141" width="8" style="128" hidden="1"/>
    <col min="16142" max="16142" width="9.140625" style="128" hidden="1"/>
    <col min="16143" max="16143" width="7.42578125" style="128" hidden="1"/>
    <col min="16144" max="16144" width="9.140625" style="128" hidden="1"/>
    <col min="16145" max="16145" width="15.7109375" style="128" hidden="1"/>
    <col min="16146" max="16146" width="7.140625" style="128" hidden="1"/>
    <col min="16147" max="16147" width="7.5703125" style="128" hidden="1"/>
    <col min="16148" max="16148" width="34.7109375" style="128" hidden="1"/>
    <col min="16149" max="16149" width="16.28515625" style="128" hidden="1"/>
    <col min="16150" max="16150" width="18.7109375" style="128" hidden="1"/>
    <col min="16151" max="16151" width="16.7109375" style="128" hidden="1"/>
    <col min="16152" max="16152" width="15.85546875" style="128" hidden="1"/>
    <col min="16153" max="16153" width="12.140625" style="128" hidden="1"/>
    <col min="16154" max="16154" width="3.7109375" style="128" hidden="1"/>
    <col min="16155" max="16155" width="8.85546875" style="128" hidden="1"/>
    <col min="16156" max="16160" width="9.140625" style="128" hidden="1"/>
    <col min="16161" max="16161" width="8" style="128" hidden="1"/>
    <col min="16162" max="16163" width="9.140625" style="128" hidden="1"/>
    <col min="16164" max="16164" width="8" style="128" hidden="1"/>
    <col min="16165" max="16384" width="8.85546875" style="128" hidden="1"/>
  </cols>
  <sheetData>
    <row r="1" spans="1:39">
      <c r="A1" s="123"/>
      <c r="B1" s="124"/>
      <c r="C1" s="124"/>
      <c r="D1" s="124"/>
      <c r="E1" s="124"/>
      <c r="F1" s="124"/>
      <c r="G1" s="124"/>
      <c r="H1" s="124"/>
      <c r="I1" s="124"/>
      <c r="J1" s="125"/>
      <c r="K1" s="126"/>
      <c r="L1" s="124"/>
      <c r="M1" s="124"/>
      <c r="N1" s="124"/>
      <c r="O1" s="124"/>
      <c r="P1" s="124"/>
      <c r="Q1" s="124"/>
      <c r="R1" s="124"/>
      <c r="S1" s="124"/>
      <c r="T1" s="124"/>
      <c r="U1" s="127"/>
      <c r="V1" s="124"/>
      <c r="W1" s="124"/>
      <c r="X1" s="124"/>
      <c r="Y1" s="124"/>
      <c r="Z1" s="124"/>
    </row>
    <row r="2" spans="1:39" ht="78" customHeight="1" thickBot="1">
      <c r="A2" s="131"/>
      <c r="B2" s="264"/>
      <c r="C2" s="264"/>
      <c r="D2" s="264"/>
      <c r="E2" s="582" t="s">
        <v>202</v>
      </c>
      <c r="F2" s="582"/>
      <c r="G2" s="582"/>
      <c r="H2" s="264"/>
      <c r="I2" s="264"/>
      <c r="J2" s="132"/>
      <c r="K2" s="133"/>
      <c r="L2" s="134" t="s">
        <v>120</v>
      </c>
      <c r="M2" s="134" t="s">
        <v>121</v>
      </c>
      <c r="N2" s="134" t="s">
        <v>28</v>
      </c>
      <c r="O2" s="134"/>
      <c r="P2" s="358" t="s">
        <v>198</v>
      </c>
      <c r="Q2" s="134" t="s">
        <v>122</v>
      </c>
      <c r="R2" s="134" t="s">
        <v>123</v>
      </c>
      <c r="S2" s="134" t="s">
        <v>124</v>
      </c>
      <c r="T2" s="134" t="s">
        <v>125</v>
      </c>
      <c r="U2" s="134" t="s">
        <v>127</v>
      </c>
      <c r="V2" s="134" t="s">
        <v>234</v>
      </c>
      <c r="W2" s="134" t="s">
        <v>235</v>
      </c>
      <c r="X2" s="134" t="s">
        <v>237</v>
      </c>
      <c r="Y2" s="134" t="s">
        <v>126</v>
      </c>
      <c r="Z2" s="135"/>
      <c r="AI2" s="366" t="s">
        <v>85</v>
      </c>
      <c r="AJ2" s="130" t="s">
        <v>97</v>
      </c>
    </row>
    <row r="3" spans="1:39">
      <c r="A3" s="131"/>
      <c r="B3" s="563" t="s">
        <v>128</v>
      </c>
      <c r="C3" s="564"/>
      <c r="D3" s="564"/>
      <c r="E3" s="565" t="s">
        <v>238</v>
      </c>
      <c r="F3" s="565"/>
      <c r="G3" s="565"/>
      <c r="H3" s="565"/>
      <c r="I3" s="566"/>
      <c r="J3" s="136">
        <f>E11</f>
        <v>0</v>
      </c>
      <c r="K3" s="137"/>
      <c r="L3" s="277">
        <v>1</v>
      </c>
      <c r="M3" s="403"/>
      <c r="N3" s="278"/>
      <c r="O3" s="279"/>
      <c r="P3" s="359"/>
      <c r="Q3" s="404"/>
      <c r="R3" s="405"/>
      <c r="S3" s="361"/>
      <c r="T3" s="319" t="e">
        <f>ROUND(S3*100/J3,0)</f>
        <v>#DIV/0!</v>
      </c>
      <c r="U3" s="412"/>
      <c r="V3" s="412"/>
      <c r="W3" s="412"/>
      <c r="X3" s="412"/>
      <c r="Y3" s="414"/>
      <c r="Z3" s="138"/>
      <c r="AB3" s="139"/>
      <c r="AC3" s="139"/>
      <c r="AD3" s="130"/>
      <c r="AG3" s="140">
        <f ca="1">DATEDIF(R3,TODAY(),"Y")</f>
        <v>126</v>
      </c>
      <c r="AH3" s="141"/>
      <c r="AI3" s="366" t="s">
        <v>97</v>
      </c>
      <c r="AJ3" s="130" t="s">
        <v>99</v>
      </c>
      <c r="AM3" s="166">
        <f>G13-1</f>
        <v>-1</v>
      </c>
    </row>
    <row r="4" spans="1:39">
      <c r="A4" s="131"/>
      <c r="B4" s="567" t="s">
        <v>129</v>
      </c>
      <c r="C4" s="568"/>
      <c r="D4" s="568"/>
      <c r="E4" s="569" t="s">
        <v>239</v>
      </c>
      <c r="F4" s="569"/>
      <c r="G4" s="569"/>
      <c r="H4" s="569"/>
      <c r="I4" s="570"/>
      <c r="J4" s="136">
        <f>J3</f>
        <v>0</v>
      </c>
      <c r="K4" s="137"/>
      <c r="L4" s="277">
        <v>2</v>
      </c>
      <c r="M4" s="406"/>
      <c r="N4" s="278"/>
      <c r="O4" s="279"/>
      <c r="P4" s="359"/>
      <c r="Q4" s="407"/>
      <c r="R4" s="408"/>
      <c r="S4" s="361"/>
      <c r="T4" s="319" t="e">
        <f t="shared" ref="T4:T68" si="0">ROUND(S4*100/J4,0)</f>
        <v>#DIV/0!</v>
      </c>
      <c r="U4" s="415"/>
      <c r="V4" s="413"/>
      <c r="W4" s="413"/>
      <c r="X4" s="413"/>
      <c r="Y4" s="416"/>
      <c r="Z4" s="138"/>
      <c r="AB4" s="139"/>
      <c r="AC4" s="139"/>
      <c r="AD4" s="140"/>
      <c r="AG4" s="140">
        <f t="shared" ref="AG4:AG68" ca="1" si="1">DATEDIF(R4,TODAY(),"Y")</f>
        <v>126</v>
      </c>
      <c r="AJ4" s="130" t="s">
        <v>84</v>
      </c>
      <c r="AM4" s="166" t="s">
        <v>130</v>
      </c>
    </row>
    <row r="5" spans="1:39">
      <c r="A5" s="131"/>
      <c r="B5" s="559" t="s">
        <v>131</v>
      </c>
      <c r="C5" s="560"/>
      <c r="D5" s="560"/>
      <c r="E5" s="561" t="s">
        <v>240</v>
      </c>
      <c r="F5" s="561"/>
      <c r="G5" s="561"/>
      <c r="H5" s="561"/>
      <c r="I5" s="562"/>
      <c r="J5" s="136">
        <f t="shared" ref="J5:J68" si="2">J4</f>
        <v>0</v>
      </c>
      <c r="K5" s="137"/>
      <c r="L5" s="277">
        <v>3</v>
      </c>
      <c r="M5" s="406"/>
      <c r="N5" s="278"/>
      <c r="O5" s="279"/>
      <c r="P5" s="359"/>
      <c r="Q5" s="407"/>
      <c r="R5" s="408"/>
      <c r="S5" s="361"/>
      <c r="T5" s="319" t="e">
        <f t="shared" si="0"/>
        <v>#DIV/0!</v>
      </c>
      <c r="U5" s="415"/>
      <c r="V5" s="413"/>
      <c r="W5" s="413"/>
      <c r="X5" s="413"/>
      <c r="Y5" s="416"/>
      <c r="Z5" s="138"/>
      <c r="AB5" s="139"/>
      <c r="AC5" s="139"/>
      <c r="AD5" s="130"/>
      <c r="AG5" s="140">
        <f t="shared" ca="1" si="1"/>
        <v>126</v>
      </c>
      <c r="AJ5" s="130" t="s">
        <v>98</v>
      </c>
      <c r="AM5" s="166" t="str">
        <f>CONCATENATE(AM3,AM4,G13)</f>
        <v>-1/</v>
      </c>
    </row>
    <row r="6" spans="1:39">
      <c r="A6" s="142"/>
      <c r="B6" s="559" t="s">
        <v>132</v>
      </c>
      <c r="C6" s="560"/>
      <c r="D6" s="560"/>
      <c r="E6" s="561" t="s">
        <v>239</v>
      </c>
      <c r="F6" s="561"/>
      <c r="G6" s="561"/>
      <c r="H6" s="561"/>
      <c r="I6" s="562"/>
      <c r="J6" s="136">
        <f t="shared" si="2"/>
        <v>0</v>
      </c>
      <c r="K6" s="137"/>
      <c r="L6" s="277">
        <v>4</v>
      </c>
      <c r="M6" s="406"/>
      <c r="N6" s="278"/>
      <c r="O6" s="279"/>
      <c r="P6" s="359"/>
      <c r="Q6" s="407"/>
      <c r="R6" s="408"/>
      <c r="S6" s="361"/>
      <c r="T6" s="319" t="e">
        <f t="shared" si="0"/>
        <v>#DIV/0!</v>
      </c>
      <c r="U6" s="415"/>
      <c r="V6" s="413"/>
      <c r="W6" s="413"/>
      <c r="X6" s="413"/>
      <c r="Y6" s="416"/>
      <c r="Z6" s="138"/>
      <c r="AB6" s="139"/>
      <c r="AC6" s="139"/>
      <c r="AD6" s="143"/>
      <c r="AG6" s="140">
        <f t="shared" ca="1" si="1"/>
        <v>126</v>
      </c>
      <c r="AJ6" s="130" t="s">
        <v>100</v>
      </c>
    </row>
    <row r="7" spans="1:39">
      <c r="A7" s="142"/>
      <c r="B7" s="559" t="s">
        <v>133</v>
      </c>
      <c r="C7" s="560"/>
      <c r="D7" s="560"/>
      <c r="E7" s="561" t="s">
        <v>238</v>
      </c>
      <c r="F7" s="561"/>
      <c r="G7" s="561"/>
      <c r="H7" s="561"/>
      <c r="I7" s="562"/>
      <c r="J7" s="136">
        <f t="shared" si="2"/>
        <v>0</v>
      </c>
      <c r="K7" s="137"/>
      <c r="L7" s="277">
        <v>5</v>
      </c>
      <c r="M7" s="406"/>
      <c r="N7" s="278"/>
      <c r="O7" s="279"/>
      <c r="P7" s="359"/>
      <c r="Q7" s="407"/>
      <c r="R7" s="408"/>
      <c r="S7" s="361"/>
      <c r="T7" s="319" t="e">
        <f t="shared" si="0"/>
        <v>#DIV/0!</v>
      </c>
      <c r="U7" s="415"/>
      <c r="V7" s="413"/>
      <c r="W7" s="413"/>
      <c r="X7" s="413"/>
      <c r="Y7" s="416"/>
      <c r="Z7" s="138"/>
      <c r="AA7" s="141"/>
      <c r="AB7" s="141"/>
      <c r="AC7" s="141"/>
      <c r="AD7" s="141"/>
      <c r="AE7" s="141"/>
      <c r="AF7" s="141"/>
      <c r="AG7" s="140">
        <f t="shared" ca="1" si="1"/>
        <v>126</v>
      </c>
      <c r="AH7" s="141"/>
      <c r="AM7" s="166">
        <f>G17</f>
        <v>2026</v>
      </c>
    </row>
    <row r="8" spans="1:39">
      <c r="A8" s="142"/>
      <c r="B8" s="567" t="s">
        <v>134</v>
      </c>
      <c r="C8" s="568"/>
      <c r="D8" s="568"/>
      <c r="E8" s="571">
        <v>6</v>
      </c>
      <c r="F8" s="572"/>
      <c r="G8" s="572"/>
      <c r="H8" s="572"/>
      <c r="I8" s="572"/>
      <c r="J8" s="136">
        <f t="shared" si="2"/>
        <v>0</v>
      </c>
      <c r="K8" s="137"/>
      <c r="L8" s="277">
        <v>6</v>
      </c>
      <c r="M8" s="406"/>
      <c r="N8" s="278"/>
      <c r="O8" s="279"/>
      <c r="P8" s="359"/>
      <c r="Q8" s="407"/>
      <c r="R8" s="408"/>
      <c r="S8" s="361"/>
      <c r="T8" s="319" t="e">
        <f t="shared" si="0"/>
        <v>#DIV/0!</v>
      </c>
      <c r="U8" s="415"/>
      <c r="V8" s="413"/>
      <c r="W8" s="413"/>
      <c r="X8" s="413"/>
      <c r="Y8" s="416"/>
      <c r="Z8" s="138"/>
      <c r="AA8" s="141"/>
      <c r="AB8" s="141"/>
      <c r="AC8" s="141"/>
      <c r="AD8" s="141"/>
      <c r="AE8" s="141"/>
      <c r="AF8" s="141"/>
      <c r="AG8" s="140">
        <f t="shared" ca="1" si="1"/>
        <v>126</v>
      </c>
      <c r="AH8" s="141"/>
      <c r="AM8" s="166" t="s">
        <v>130</v>
      </c>
    </row>
    <row r="9" spans="1:39">
      <c r="A9" s="142"/>
      <c r="B9" s="567" t="s">
        <v>135</v>
      </c>
      <c r="C9" s="568"/>
      <c r="D9" s="568"/>
      <c r="E9" s="594" t="s">
        <v>241</v>
      </c>
      <c r="F9" s="594"/>
      <c r="G9" s="594"/>
      <c r="H9" s="594"/>
      <c r="I9" s="595"/>
      <c r="J9" s="136">
        <f t="shared" si="2"/>
        <v>0</v>
      </c>
      <c r="K9" s="137"/>
      <c r="L9" s="277">
        <v>7</v>
      </c>
      <c r="M9" s="406"/>
      <c r="N9" s="278"/>
      <c r="O9" s="279"/>
      <c r="P9" s="359"/>
      <c r="Q9" s="407"/>
      <c r="R9" s="408"/>
      <c r="S9" s="361"/>
      <c r="T9" s="319" t="e">
        <f t="shared" si="0"/>
        <v>#DIV/0!</v>
      </c>
      <c r="U9" s="415"/>
      <c r="V9" s="413"/>
      <c r="W9" s="413"/>
      <c r="X9" s="413"/>
      <c r="Y9" s="416"/>
      <c r="Z9" s="138"/>
      <c r="AA9" s="141"/>
      <c r="AB9" s="139"/>
      <c r="AC9" s="139"/>
      <c r="AD9" s="139"/>
      <c r="AE9" s="139"/>
      <c r="AF9" s="141"/>
      <c r="AG9" s="140">
        <f t="shared" ca="1" si="1"/>
        <v>126</v>
      </c>
      <c r="AH9" s="141"/>
      <c r="AM9" s="166" t="str">
        <f>CONCATENATE(AM7,AM8,G17+1)</f>
        <v>2026/2027</v>
      </c>
    </row>
    <row r="10" spans="1:39">
      <c r="A10" s="142"/>
      <c r="B10" s="596" t="s">
        <v>136</v>
      </c>
      <c r="C10" s="597"/>
      <c r="D10" s="598"/>
      <c r="E10" s="569"/>
      <c r="F10" s="569"/>
      <c r="G10" s="569"/>
      <c r="H10" s="569"/>
      <c r="I10" s="570"/>
      <c r="J10" s="136">
        <f t="shared" si="2"/>
        <v>0</v>
      </c>
      <c r="K10" s="137"/>
      <c r="L10" s="277">
        <v>8</v>
      </c>
      <c r="M10" s="406"/>
      <c r="N10" s="278"/>
      <c r="O10" s="279"/>
      <c r="P10" s="359"/>
      <c r="Q10" s="407"/>
      <c r="R10" s="408"/>
      <c r="S10" s="361"/>
      <c r="T10" s="319" t="e">
        <f t="shared" si="0"/>
        <v>#DIV/0!</v>
      </c>
      <c r="U10" s="415"/>
      <c r="V10" s="413"/>
      <c r="W10" s="413"/>
      <c r="X10" s="413"/>
      <c r="Y10" s="416"/>
      <c r="Z10" s="138"/>
      <c r="AA10" s="141"/>
      <c r="AB10" s="139"/>
      <c r="AC10" s="139"/>
      <c r="AD10" s="139"/>
      <c r="AE10" s="139"/>
      <c r="AF10" s="141"/>
      <c r="AG10" s="140">
        <f t="shared" ca="1" si="1"/>
        <v>126</v>
      </c>
      <c r="AH10" s="141"/>
    </row>
    <row r="11" spans="1:39">
      <c r="A11" s="142"/>
      <c r="B11" s="599" t="s">
        <v>137</v>
      </c>
      <c r="C11" s="599"/>
      <c r="D11" s="599"/>
      <c r="E11" s="600"/>
      <c r="F11" s="601"/>
      <c r="G11" s="601"/>
      <c r="H11" s="602"/>
      <c r="I11" s="603"/>
      <c r="J11" s="136">
        <f t="shared" si="2"/>
        <v>0</v>
      </c>
      <c r="K11" s="137"/>
      <c r="L11" s="277">
        <v>9</v>
      </c>
      <c r="M11" s="406"/>
      <c r="N11" s="278"/>
      <c r="O11" s="279"/>
      <c r="P11" s="359"/>
      <c r="Q11" s="407"/>
      <c r="R11" s="408"/>
      <c r="S11" s="361"/>
      <c r="T11" s="319" t="e">
        <f t="shared" si="0"/>
        <v>#DIV/0!</v>
      </c>
      <c r="U11" s="415"/>
      <c r="V11" s="413"/>
      <c r="W11" s="413"/>
      <c r="X11" s="413"/>
      <c r="Y11" s="416"/>
      <c r="Z11" s="138"/>
      <c r="AA11" s="141"/>
      <c r="AB11" s="139"/>
      <c r="AC11" s="139"/>
      <c r="AD11" s="139"/>
      <c r="AE11" s="139"/>
      <c r="AF11" s="141"/>
      <c r="AG11" s="140">
        <f t="shared" ca="1" si="1"/>
        <v>126</v>
      </c>
      <c r="AH11" s="141"/>
      <c r="AM11" s="362" t="str">
        <f>IF(G17="","",AM9)</f>
        <v>2026/2027</v>
      </c>
    </row>
    <row r="12" spans="1:39">
      <c r="A12" s="142"/>
      <c r="B12" s="583" t="s">
        <v>161</v>
      </c>
      <c r="C12" s="584"/>
      <c r="D12" s="585"/>
      <c r="E12" s="263" t="s">
        <v>138</v>
      </c>
      <c r="F12" s="144" t="s">
        <v>139</v>
      </c>
      <c r="G12" s="145" t="s">
        <v>140</v>
      </c>
      <c r="H12" s="270"/>
      <c r="I12" s="271"/>
      <c r="J12" s="136">
        <f t="shared" si="2"/>
        <v>0</v>
      </c>
      <c r="K12" s="137"/>
      <c r="L12" s="277">
        <v>10</v>
      </c>
      <c r="M12" s="406"/>
      <c r="N12" s="278"/>
      <c r="O12" s="279"/>
      <c r="P12" s="359"/>
      <c r="Q12" s="407"/>
      <c r="R12" s="408"/>
      <c r="S12" s="361"/>
      <c r="T12" s="319" t="e">
        <f t="shared" si="0"/>
        <v>#DIV/0!</v>
      </c>
      <c r="U12" s="415"/>
      <c r="V12" s="413"/>
      <c r="W12" s="413"/>
      <c r="X12" s="413"/>
      <c r="Y12" s="416"/>
      <c r="Z12" s="138"/>
      <c r="AA12" s="141"/>
      <c r="AB12" s="139"/>
      <c r="AC12" s="139"/>
      <c r="AD12" s="139"/>
      <c r="AE12" s="139"/>
      <c r="AF12" s="141"/>
      <c r="AG12" s="140">
        <f t="shared" ca="1" si="1"/>
        <v>126</v>
      </c>
      <c r="AH12" s="141"/>
    </row>
    <row r="13" spans="1:39">
      <c r="A13" s="142"/>
      <c r="B13" s="579" t="s">
        <v>162</v>
      </c>
      <c r="C13" s="580"/>
      <c r="D13" s="581"/>
      <c r="E13" s="266"/>
      <c r="F13" s="267"/>
      <c r="G13" s="268"/>
      <c r="H13" s="272" t="e">
        <f>DATE(G13,F13,E13)</f>
        <v>#NUM!</v>
      </c>
      <c r="I13" s="271"/>
      <c r="J13" s="136">
        <f t="shared" si="2"/>
        <v>0</v>
      </c>
      <c r="K13" s="137"/>
      <c r="L13" s="277">
        <v>11</v>
      </c>
      <c r="M13" s="406"/>
      <c r="N13" s="278"/>
      <c r="O13" s="279"/>
      <c r="P13" s="359"/>
      <c r="Q13" s="407"/>
      <c r="R13" s="408"/>
      <c r="S13" s="361"/>
      <c r="T13" s="319" t="e">
        <f t="shared" si="0"/>
        <v>#DIV/0!</v>
      </c>
      <c r="U13" s="415"/>
      <c r="V13" s="413"/>
      <c r="W13" s="413"/>
      <c r="X13" s="413"/>
      <c r="Y13" s="416"/>
      <c r="Z13" s="138"/>
      <c r="AA13" s="141"/>
      <c r="AB13" s="139"/>
      <c r="AC13" s="139"/>
      <c r="AD13" s="139"/>
      <c r="AE13" s="139"/>
      <c r="AF13" s="141"/>
      <c r="AG13" s="140">
        <f t="shared" ca="1" si="1"/>
        <v>126</v>
      </c>
      <c r="AH13" s="141"/>
    </row>
    <row r="14" spans="1:39">
      <c r="A14" s="142"/>
      <c r="B14" s="586" t="s">
        <v>141</v>
      </c>
      <c r="C14" s="586"/>
      <c r="D14" s="586"/>
      <c r="E14" s="587" t="str">
        <f>IF(G13="","",AM5)</f>
        <v/>
      </c>
      <c r="F14" s="588"/>
      <c r="G14" s="589"/>
      <c r="H14" s="273"/>
      <c r="I14" s="274"/>
      <c r="J14" s="136">
        <f t="shared" si="2"/>
        <v>0</v>
      </c>
      <c r="K14" s="137"/>
      <c r="L14" s="277">
        <v>12</v>
      </c>
      <c r="M14" s="406"/>
      <c r="N14" s="278"/>
      <c r="O14" s="279"/>
      <c r="P14" s="359"/>
      <c r="Q14" s="407"/>
      <c r="R14" s="408"/>
      <c r="S14" s="361"/>
      <c r="T14" s="319" t="e">
        <f t="shared" si="0"/>
        <v>#DIV/0!</v>
      </c>
      <c r="U14" s="415"/>
      <c r="V14" s="413"/>
      <c r="W14" s="413"/>
      <c r="X14" s="413"/>
      <c r="Y14" s="416"/>
      <c r="Z14" s="138"/>
      <c r="AA14" s="141"/>
      <c r="AB14" s="139"/>
      <c r="AC14" s="139"/>
      <c r="AD14" s="139"/>
      <c r="AE14" s="139"/>
      <c r="AF14" s="141"/>
      <c r="AG14" s="140">
        <f t="shared" ca="1" si="1"/>
        <v>126</v>
      </c>
      <c r="AH14" s="141"/>
    </row>
    <row r="15" spans="1:39">
      <c r="A15" s="142"/>
      <c r="B15" s="568" t="s">
        <v>142</v>
      </c>
      <c r="C15" s="568"/>
      <c r="D15" s="568"/>
      <c r="E15" s="590"/>
      <c r="F15" s="591"/>
      <c r="G15" s="591"/>
      <c r="H15" s="592"/>
      <c r="I15" s="593"/>
      <c r="J15" s="136">
        <f t="shared" si="2"/>
        <v>0</v>
      </c>
      <c r="K15" s="137"/>
      <c r="L15" s="277">
        <v>13</v>
      </c>
      <c r="M15" s="406"/>
      <c r="N15" s="278"/>
      <c r="O15" s="279"/>
      <c r="P15" s="359"/>
      <c r="Q15" s="407"/>
      <c r="R15" s="408"/>
      <c r="S15" s="361"/>
      <c r="T15" s="319" t="e">
        <f t="shared" si="0"/>
        <v>#DIV/0!</v>
      </c>
      <c r="U15" s="415"/>
      <c r="V15" s="413"/>
      <c r="W15" s="413"/>
      <c r="X15" s="413"/>
      <c r="Y15" s="416"/>
      <c r="Z15" s="138"/>
      <c r="AA15" s="141"/>
      <c r="AB15" s="141"/>
      <c r="AC15" s="141"/>
      <c r="AD15" s="141"/>
      <c r="AE15" s="141"/>
      <c r="AF15" s="141"/>
      <c r="AG15" s="140">
        <f t="shared" ca="1" si="1"/>
        <v>126</v>
      </c>
      <c r="AH15" s="141"/>
    </row>
    <row r="16" spans="1:39">
      <c r="A16" s="142"/>
      <c r="B16" s="573" t="s">
        <v>159</v>
      </c>
      <c r="C16" s="574"/>
      <c r="D16" s="575"/>
      <c r="E16" s="239" t="s">
        <v>138</v>
      </c>
      <c r="F16" s="240" t="s">
        <v>139</v>
      </c>
      <c r="G16" s="241" t="s">
        <v>140</v>
      </c>
      <c r="H16" s="275"/>
      <c r="I16" s="275"/>
      <c r="J16" s="136">
        <f t="shared" si="2"/>
        <v>0</v>
      </c>
      <c r="K16" s="137"/>
      <c r="L16" s="277">
        <v>14</v>
      </c>
      <c r="M16" s="406"/>
      <c r="N16" s="278"/>
      <c r="O16" s="279"/>
      <c r="P16" s="359"/>
      <c r="Q16" s="407"/>
      <c r="R16" s="408"/>
      <c r="S16" s="361"/>
      <c r="T16" s="319" t="e">
        <f t="shared" si="0"/>
        <v>#DIV/0!</v>
      </c>
      <c r="U16" s="415"/>
      <c r="V16" s="413"/>
      <c r="W16" s="413"/>
      <c r="X16" s="413"/>
      <c r="Y16" s="416"/>
      <c r="Z16" s="138"/>
      <c r="AA16" s="141"/>
      <c r="AB16" s="141"/>
      <c r="AC16" s="141"/>
      <c r="AD16" s="141"/>
      <c r="AE16" s="141"/>
      <c r="AF16" s="141"/>
      <c r="AG16" s="140">
        <f t="shared" ca="1" si="1"/>
        <v>126</v>
      </c>
      <c r="AH16" s="141"/>
    </row>
    <row r="17" spans="1:34">
      <c r="A17" s="142"/>
      <c r="B17" s="576" t="s">
        <v>160</v>
      </c>
      <c r="C17" s="577"/>
      <c r="D17" s="578"/>
      <c r="E17" s="269">
        <v>5</v>
      </c>
      <c r="F17" s="269">
        <v>11</v>
      </c>
      <c r="G17" s="269">
        <v>2026</v>
      </c>
      <c r="H17" s="276">
        <f>DATE(G17,F17,E17)</f>
        <v>46331</v>
      </c>
      <c r="I17" s="275"/>
      <c r="J17" s="136">
        <f t="shared" si="2"/>
        <v>0</v>
      </c>
      <c r="K17" s="137"/>
      <c r="L17" s="277">
        <v>15</v>
      </c>
      <c r="M17" s="406"/>
      <c r="N17" s="278"/>
      <c r="O17" s="279"/>
      <c r="P17" s="359"/>
      <c r="Q17" s="407"/>
      <c r="R17" s="408"/>
      <c r="S17" s="361"/>
      <c r="T17" s="319" t="e">
        <f t="shared" si="0"/>
        <v>#DIV/0!</v>
      </c>
      <c r="U17" s="415"/>
      <c r="V17" s="413"/>
      <c r="W17" s="413"/>
      <c r="X17" s="413"/>
      <c r="Y17" s="416"/>
      <c r="Z17" s="138"/>
      <c r="AA17" s="141"/>
      <c r="AB17" s="141"/>
      <c r="AC17" s="141"/>
      <c r="AD17" s="141"/>
      <c r="AE17" s="141"/>
      <c r="AF17" s="141"/>
      <c r="AG17" s="140">
        <f t="shared" ca="1" si="1"/>
        <v>126</v>
      </c>
      <c r="AH17" s="141"/>
    </row>
    <row r="18" spans="1:34">
      <c r="A18" s="142"/>
      <c r="B18" s="146"/>
      <c r="C18" s="146"/>
      <c r="D18" s="146"/>
      <c r="E18" s="147"/>
      <c r="F18" s="147"/>
      <c r="G18" s="147"/>
      <c r="H18" s="147"/>
      <c r="I18" s="147"/>
      <c r="J18" s="136">
        <f t="shared" si="2"/>
        <v>0</v>
      </c>
      <c r="K18" s="137"/>
      <c r="L18" s="277">
        <v>16</v>
      </c>
      <c r="M18" s="406"/>
      <c r="N18" s="278"/>
      <c r="O18" s="279"/>
      <c r="P18" s="359"/>
      <c r="Q18" s="407"/>
      <c r="R18" s="408"/>
      <c r="S18" s="361"/>
      <c r="T18" s="319" t="e">
        <f t="shared" si="0"/>
        <v>#DIV/0!</v>
      </c>
      <c r="U18" s="415"/>
      <c r="V18" s="413"/>
      <c r="W18" s="413"/>
      <c r="X18" s="413"/>
      <c r="Y18" s="416"/>
      <c r="Z18" s="138"/>
      <c r="AA18" s="141"/>
      <c r="AB18" s="141"/>
      <c r="AC18" s="141"/>
      <c r="AD18" s="141"/>
      <c r="AE18" s="141"/>
      <c r="AF18" s="141"/>
      <c r="AG18" s="140">
        <f t="shared" ca="1" si="1"/>
        <v>126</v>
      </c>
      <c r="AH18" s="141"/>
    </row>
    <row r="19" spans="1:34">
      <c r="A19" s="142"/>
      <c r="B19" s="146"/>
      <c r="C19" s="146"/>
      <c r="D19" s="146"/>
      <c r="E19" s="147"/>
      <c r="F19" s="147"/>
      <c r="G19" s="147"/>
      <c r="H19" s="147"/>
      <c r="I19" s="147"/>
      <c r="J19" s="136">
        <f t="shared" si="2"/>
        <v>0</v>
      </c>
      <c r="K19" s="137"/>
      <c r="L19" s="277">
        <v>17</v>
      </c>
      <c r="M19" s="406"/>
      <c r="N19" s="278"/>
      <c r="O19" s="279"/>
      <c r="P19" s="359"/>
      <c r="Q19" s="407"/>
      <c r="R19" s="408"/>
      <c r="S19" s="361"/>
      <c r="T19" s="319" t="e">
        <f t="shared" si="0"/>
        <v>#DIV/0!</v>
      </c>
      <c r="U19" s="415"/>
      <c r="V19" s="413"/>
      <c r="W19" s="413"/>
      <c r="X19" s="413"/>
      <c r="Y19" s="416"/>
      <c r="Z19" s="138"/>
      <c r="AA19" s="141"/>
      <c r="AB19" s="141"/>
      <c r="AC19" s="141"/>
      <c r="AD19" s="141"/>
      <c r="AE19" s="141"/>
      <c r="AF19" s="141"/>
      <c r="AG19" s="140">
        <f t="shared" ca="1" si="1"/>
        <v>126</v>
      </c>
      <c r="AH19" s="141"/>
    </row>
    <row r="20" spans="1:34">
      <c r="A20" s="142"/>
      <c r="B20" s="147"/>
      <c r="C20" s="146"/>
      <c r="D20" s="146"/>
      <c r="E20" s="147"/>
      <c r="F20" s="147"/>
      <c r="G20" s="147"/>
      <c r="H20" s="147"/>
      <c r="I20" s="147"/>
      <c r="J20" s="136">
        <f t="shared" si="2"/>
        <v>0</v>
      </c>
      <c r="K20" s="137"/>
      <c r="L20" s="277">
        <v>18</v>
      </c>
      <c r="M20" s="409"/>
      <c r="N20" s="278"/>
      <c r="O20" s="279"/>
      <c r="P20" s="359"/>
      <c r="Q20" s="407"/>
      <c r="R20" s="410"/>
      <c r="S20" s="361"/>
      <c r="T20" s="319" t="e">
        <f t="shared" si="0"/>
        <v>#DIV/0!</v>
      </c>
      <c r="U20" s="413"/>
      <c r="V20" s="413"/>
      <c r="W20" s="413"/>
      <c r="X20" s="413"/>
      <c r="Y20" s="417"/>
      <c r="Z20" s="138"/>
      <c r="AA20" s="141"/>
      <c r="AB20" s="141"/>
      <c r="AC20" s="141"/>
      <c r="AD20" s="141"/>
      <c r="AE20" s="141"/>
      <c r="AF20" s="141"/>
      <c r="AG20" s="140">
        <f t="shared" ca="1" si="1"/>
        <v>126</v>
      </c>
      <c r="AH20" s="141"/>
    </row>
    <row r="21" spans="1:34">
      <c r="A21" s="142"/>
      <c r="B21" s="147"/>
      <c r="C21" s="146"/>
      <c r="D21" s="146"/>
      <c r="E21" s="147"/>
      <c r="F21" s="147"/>
      <c r="G21" s="147"/>
      <c r="H21" s="147"/>
      <c r="I21" s="147"/>
      <c r="J21" s="136">
        <f t="shared" si="2"/>
        <v>0</v>
      </c>
      <c r="K21" s="137"/>
      <c r="L21" s="277">
        <v>19</v>
      </c>
      <c r="M21" s="409"/>
      <c r="N21" s="278"/>
      <c r="O21" s="279"/>
      <c r="P21" s="359"/>
      <c r="Q21" s="407"/>
      <c r="R21" s="408"/>
      <c r="S21" s="361"/>
      <c r="T21" s="319" t="e">
        <f t="shared" si="0"/>
        <v>#DIV/0!</v>
      </c>
      <c r="U21" s="413"/>
      <c r="V21" s="413"/>
      <c r="W21" s="413"/>
      <c r="X21" s="413"/>
      <c r="Y21" s="417"/>
      <c r="Z21" s="138"/>
      <c r="AG21" s="140">
        <f t="shared" ca="1" si="1"/>
        <v>126</v>
      </c>
    </row>
    <row r="22" spans="1:34">
      <c r="A22" s="142"/>
      <c r="B22" s="147"/>
      <c r="C22" s="146"/>
      <c r="D22" s="146"/>
      <c r="E22" s="147"/>
      <c r="F22" s="147"/>
      <c r="G22" s="147"/>
      <c r="H22" s="147"/>
      <c r="I22" s="147"/>
      <c r="J22" s="136">
        <f t="shared" si="2"/>
        <v>0</v>
      </c>
      <c r="K22" s="137"/>
      <c r="L22" s="277">
        <v>20</v>
      </c>
      <c r="M22" s="409"/>
      <c r="N22" s="278"/>
      <c r="O22" s="279"/>
      <c r="P22" s="359"/>
      <c r="Q22" s="407"/>
      <c r="R22" s="408"/>
      <c r="S22" s="361"/>
      <c r="T22" s="319" t="e">
        <f t="shared" si="0"/>
        <v>#DIV/0!</v>
      </c>
      <c r="U22" s="413"/>
      <c r="V22" s="413"/>
      <c r="W22" s="413"/>
      <c r="X22" s="413"/>
      <c r="Y22" s="416"/>
      <c r="Z22" s="138"/>
      <c r="AG22" s="140">
        <f t="shared" ca="1" si="1"/>
        <v>126</v>
      </c>
    </row>
    <row r="23" spans="1:34">
      <c r="A23" s="142"/>
      <c r="B23" s="146"/>
      <c r="C23" s="146"/>
      <c r="D23" s="146"/>
      <c r="E23" s="147"/>
      <c r="F23" s="147"/>
      <c r="G23" s="147"/>
      <c r="H23" s="147"/>
      <c r="I23" s="147"/>
      <c r="J23" s="136">
        <f t="shared" si="2"/>
        <v>0</v>
      </c>
      <c r="K23" s="137"/>
      <c r="L23" s="277">
        <v>21</v>
      </c>
      <c r="M23" s="409"/>
      <c r="N23" s="278"/>
      <c r="O23" s="279"/>
      <c r="P23" s="359"/>
      <c r="Q23" s="407"/>
      <c r="R23" s="408"/>
      <c r="S23" s="361"/>
      <c r="T23" s="319" t="e">
        <f t="shared" si="0"/>
        <v>#DIV/0!</v>
      </c>
      <c r="U23" s="413"/>
      <c r="V23" s="413"/>
      <c r="W23" s="413"/>
      <c r="X23" s="413"/>
      <c r="Y23" s="417"/>
      <c r="Z23" s="138"/>
      <c r="AG23" s="140">
        <f t="shared" ca="1" si="1"/>
        <v>126</v>
      </c>
    </row>
    <row r="24" spans="1:34">
      <c r="A24" s="142"/>
      <c r="B24" s="146"/>
      <c r="C24" s="146"/>
      <c r="D24" s="146"/>
      <c r="E24" s="147"/>
      <c r="F24" s="147"/>
      <c r="G24" s="147"/>
      <c r="H24" s="147"/>
      <c r="I24" s="147"/>
      <c r="J24" s="136">
        <f t="shared" si="2"/>
        <v>0</v>
      </c>
      <c r="K24" s="137"/>
      <c r="L24" s="277">
        <v>22</v>
      </c>
      <c r="M24" s="409"/>
      <c r="N24" s="278"/>
      <c r="O24" s="279"/>
      <c r="P24" s="359"/>
      <c r="Q24" s="407"/>
      <c r="R24" s="408"/>
      <c r="S24" s="361"/>
      <c r="T24" s="319" t="e">
        <f t="shared" si="0"/>
        <v>#DIV/0!</v>
      </c>
      <c r="U24" s="413"/>
      <c r="V24" s="413"/>
      <c r="W24" s="413"/>
      <c r="X24" s="413"/>
      <c r="Y24" s="418"/>
      <c r="Z24" s="138"/>
      <c r="AG24" s="140">
        <f t="shared" ca="1" si="1"/>
        <v>126</v>
      </c>
    </row>
    <row r="25" spans="1:34">
      <c r="A25" s="142"/>
      <c r="B25" s="146"/>
      <c r="C25" s="146"/>
      <c r="D25" s="146"/>
      <c r="E25" s="147"/>
      <c r="F25" s="147"/>
      <c r="G25" s="147"/>
      <c r="H25" s="147"/>
      <c r="I25" s="147"/>
      <c r="J25" s="136">
        <f t="shared" si="2"/>
        <v>0</v>
      </c>
      <c r="K25" s="137"/>
      <c r="L25" s="277">
        <v>23</v>
      </c>
      <c r="M25" s="406"/>
      <c r="N25" s="278"/>
      <c r="O25" s="279"/>
      <c r="P25" s="359"/>
      <c r="Q25" s="407"/>
      <c r="R25" s="408"/>
      <c r="S25" s="361"/>
      <c r="T25" s="319" t="e">
        <f t="shared" si="0"/>
        <v>#DIV/0!</v>
      </c>
      <c r="U25" s="415"/>
      <c r="V25" s="413"/>
      <c r="W25" s="413"/>
      <c r="X25" s="413"/>
      <c r="Y25" s="417"/>
      <c r="Z25" s="138"/>
      <c r="AG25" s="140">
        <f t="shared" ca="1" si="1"/>
        <v>126</v>
      </c>
    </row>
    <row r="26" spans="1:34">
      <c r="A26" s="142"/>
      <c r="B26" s="146"/>
      <c r="C26" s="146"/>
      <c r="D26" s="146"/>
      <c r="E26" s="147"/>
      <c r="F26" s="147"/>
      <c r="G26" s="147"/>
      <c r="H26" s="147"/>
      <c r="I26" s="147"/>
      <c r="J26" s="136">
        <f t="shared" si="2"/>
        <v>0</v>
      </c>
      <c r="K26" s="137"/>
      <c r="L26" s="277">
        <v>24</v>
      </c>
      <c r="M26" s="406"/>
      <c r="N26" s="278"/>
      <c r="O26" s="279"/>
      <c r="P26" s="359"/>
      <c r="Q26" s="407"/>
      <c r="R26" s="408"/>
      <c r="S26" s="361"/>
      <c r="T26" s="319" t="e">
        <f t="shared" si="0"/>
        <v>#DIV/0!</v>
      </c>
      <c r="U26" s="415"/>
      <c r="V26" s="413"/>
      <c r="W26" s="413"/>
      <c r="X26" s="413"/>
      <c r="Y26" s="416"/>
      <c r="Z26" s="138"/>
      <c r="AG26" s="140">
        <f t="shared" ca="1" si="1"/>
        <v>126</v>
      </c>
    </row>
    <row r="27" spans="1:34">
      <c r="A27" s="142"/>
      <c r="B27" s="146"/>
      <c r="C27" s="146"/>
      <c r="D27" s="146"/>
      <c r="E27" s="146"/>
      <c r="F27" s="146"/>
      <c r="G27" s="146"/>
      <c r="H27" s="146"/>
      <c r="I27" s="146"/>
      <c r="J27" s="136">
        <f t="shared" si="2"/>
        <v>0</v>
      </c>
      <c r="K27" s="133"/>
      <c r="L27" s="277">
        <v>25</v>
      </c>
      <c r="M27" s="406"/>
      <c r="N27" s="278"/>
      <c r="O27" s="279"/>
      <c r="P27" s="359"/>
      <c r="Q27" s="407"/>
      <c r="R27" s="408"/>
      <c r="S27" s="361"/>
      <c r="T27" s="319" t="e">
        <f t="shared" si="0"/>
        <v>#DIV/0!</v>
      </c>
      <c r="U27" s="415"/>
      <c r="V27" s="413"/>
      <c r="W27" s="413"/>
      <c r="X27" s="413"/>
      <c r="Y27" s="416"/>
      <c r="Z27" s="138"/>
      <c r="AG27" s="140">
        <f t="shared" ca="1" si="1"/>
        <v>126</v>
      </c>
    </row>
    <row r="28" spans="1:34">
      <c r="A28" s="142"/>
      <c r="B28" s="146"/>
      <c r="C28" s="146"/>
      <c r="D28" s="146"/>
      <c r="E28" s="146"/>
      <c r="F28" s="146"/>
      <c r="G28" s="146"/>
      <c r="H28" s="146"/>
      <c r="I28" s="146"/>
      <c r="J28" s="136">
        <f t="shared" si="2"/>
        <v>0</v>
      </c>
      <c r="K28" s="133"/>
      <c r="L28" s="277">
        <v>26</v>
      </c>
      <c r="M28" s="409"/>
      <c r="N28" s="278"/>
      <c r="O28" s="280"/>
      <c r="P28" s="359"/>
      <c r="Q28" s="407"/>
      <c r="R28" s="408"/>
      <c r="S28" s="360"/>
      <c r="T28" s="319" t="e">
        <f t="shared" si="0"/>
        <v>#DIV/0!</v>
      </c>
      <c r="U28" s="413"/>
      <c r="V28" s="413"/>
      <c r="W28" s="413"/>
      <c r="X28" s="413"/>
      <c r="Y28" s="418"/>
      <c r="Z28" s="138"/>
      <c r="AG28" s="140">
        <f t="shared" ca="1" si="1"/>
        <v>126</v>
      </c>
    </row>
    <row r="29" spans="1:34">
      <c r="A29" s="142"/>
      <c r="B29" s="146"/>
      <c r="C29" s="146"/>
      <c r="D29" s="146"/>
      <c r="E29" s="146"/>
      <c r="F29" s="146"/>
      <c r="G29" s="146"/>
      <c r="H29" s="146"/>
      <c r="I29" s="146"/>
      <c r="J29" s="136">
        <f t="shared" si="2"/>
        <v>0</v>
      </c>
      <c r="K29" s="133"/>
      <c r="L29" s="277">
        <v>27</v>
      </c>
      <c r="M29" s="406"/>
      <c r="N29" s="278"/>
      <c r="O29" s="280"/>
      <c r="P29" s="359"/>
      <c r="Q29" s="407"/>
      <c r="R29" s="408"/>
      <c r="S29" s="360"/>
      <c r="T29" s="319" t="e">
        <f t="shared" si="0"/>
        <v>#DIV/0!</v>
      </c>
      <c r="U29" s="415"/>
      <c r="V29" s="413"/>
      <c r="W29" s="413"/>
      <c r="X29" s="413"/>
      <c r="Y29" s="416"/>
      <c r="Z29" s="138"/>
      <c r="AG29" s="140">
        <f t="shared" ca="1" si="1"/>
        <v>126</v>
      </c>
    </row>
    <row r="30" spans="1:34">
      <c r="A30" s="142"/>
      <c r="B30" s="146"/>
      <c r="C30" s="146"/>
      <c r="D30" s="146"/>
      <c r="E30" s="146"/>
      <c r="F30" s="146"/>
      <c r="G30" s="146"/>
      <c r="H30" s="146"/>
      <c r="I30" s="146"/>
      <c r="J30" s="136">
        <f t="shared" si="2"/>
        <v>0</v>
      </c>
      <c r="K30" s="133"/>
      <c r="L30" s="277">
        <v>28</v>
      </c>
      <c r="M30" s="406"/>
      <c r="N30" s="278"/>
      <c r="O30" s="280"/>
      <c r="P30" s="359"/>
      <c r="Q30" s="407"/>
      <c r="R30" s="408"/>
      <c r="S30" s="360"/>
      <c r="T30" s="319" t="e">
        <f t="shared" si="0"/>
        <v>#DIV/0!</v>
      </c>
      <c r="U30" s="415"/>
      <c r="V30" s="413"/>
      <c r="W30" s="413"/>
      <c r="X30" s="413"/>
      <c r="Y30" s="416"/>
      <c r="Z30" s="138"/>
      <c r="AG30" s="140">
        <f t="shared" ca="1" si="1"/>
        <v>126</v>
      </c>
    </row>
    <row r="31" spans="1:34">
      <c r="A31" s="142"/>
      <c r="B31" s="146"/>
      <c r="C31" s="146"/>
      <c r="D31" s="146"/>
      <c r="E31" s="146"/>
      <c r="F31" s="146"/>
      <c r="G31" s="146"/>
      <c r="H31" s="146"/>
      <c r="I31" s="146"/>
      <c r="J31" s="136">
        <f t="shared" si="2"/>
        <v>0</v>
      </c>
      <c r="K31" s="133"/>
      <c r="L31" s="277">
        <v>29</v>
      </c>
      <c r="M31" s="409"/>
      <c r="N31" s="278"/>
      <c r="O31" s="280"/>
      <c r="P31" s="359"/>
      <c r="Q31" s="407"/>
      <c r="R31" s="408"/>
      <c r="S31" s="360"/>
      <c r="T31" s="319" t="e">
        <f t="shared" si="0"/>
        <v>#DIV/0!</v>
      </c>
      <c r="U31" s="413"/>
      <c r="V31" s="413"/>
      <c r="W31" s="413"/>
      <c r="X31" s="413"/>
      <c r="Y31" s="418"/>
      <c r="Z31" s="138"/>
      <c r="AG31" s="140">
        <f t="shared" ca="1" si="1"/>
        <v>126</v>
      </c>
    </row>
    <row r="32" spans="1:34">
      <c r="A32" s="142"/>
      <c r="B32" s="146"/>
      <c r="C32" s="146"/>
      <c r="D32" s="146"/>
      <c r="E32" s="146"/>
      <c r="F32" s="146"/>
      <c r="G32" s="146"/>
      <c r="H32" s="146"/>
      <c r="I32" s="146"/>
      <c r="J32" s="136">
        <f t="shared" si="2"/>
        <v>0</v>
      </c>
      <c r="K32" s="133"/>
      <c r="L32" s="277">
        <v>30</v>
      </c>
      <c r="M32" s="406"/>
      <c r="N32" s="278"/>
      <c r="O32" s="280"/>
      <c r="P32" s="359"/>
      <c r="Q32" s="407"/>
      <c r="R32" s="408"/>
      <c r="S32" s="360"/>
      <c r="T32" s="319" t="e">
        <f t="shared" si="0"/>
        <v>#DIV/0!</v>
      </c>
      <c r="U32" s="415"/>
      <c r="V32" s="413"/>
      <c r="W32" s="413"/>
      <c r="X32" s="413"/>
      <c r="Y32" s="416"/>
      <c r="Z32" s="138"/>
      <c r="AG32" s="140">
        <f t="shared" ca="1" si="1"/>
        <v>126</v>
      </c>
    </row>
    <row r="33" spans="1:33">
      <c r="A33" s="142"/>
      <c r="B33" s="146"/>
      <c r="C33" s="146"/>
      <c r="D33" s="146"/>
      <c r="E33" s="146"/>
      <c r="F33" s="146"/>
      <c r="G33" s="146"/>
      <c r="H33" s="146"/>
      <c r="I33" s="146"/>
      <c r="J33" s="136">
        <f t="shared" si="2"/>
        <v>0</v>
      </c>
      <c r="K33" s="133"/>
      <c r="L33" s="277">
        <v>31</v>
      </c>
      <c r="M33" s="406"/>
      <c r="N33" s="278"/>
      <c r="O33" s="280"/>
      <c r="P33" s="359"/>
      <c r="Q33" s="407"/>
      <c r="R33" s="408"/>
      <c r="S33" s="360"/>
      <c r="T33" s="319" t="e">
        <f t="shared" si="0"/>
        <v>#DIV/0!</v>
      </c>
      <c r="U33" s="415"/>
      <c r="V33" s="413"/>
      <c r="W33" s="413"/>
      <c r="X33" s="413"/>
      <c r="Y33" s="416"/>
      <c r="Z33" s="138"/>
      <c r="AG33" s="140">
        <f t="shared" ca="1" si="1"/>
        <v>126</v>
      </c>
    </row>
    <row r="34" spans="1:33">
      <c r="A34" s="142"/>
      <c r="B34" s="146"/>
      <c r="C34" s="146"/>
      <c r="D34" s="146"/>
      <c r="E34" s="146"/>
      <c r="F34" s="146"/>
      <c r="G34" s="146"/>
      <c r="H34" s="146"/>
      <c r="I34" s="146"/>
      <c r="J34" s="136">
        <f t="shared" si="2"/>
        <v>0</v>
      </c>
      <c r="K34" s="133"/>
      <c r="L34" s="277">
        <v>32</v>
      </c>
      <c r="M34" s="406"/>
      <c r="N34" s="278"/>
      <c r="O34" s="280"/>
      <c r="P34" s="359"/>
      <c r="Q34" s="407"/>
      <c r="R34" s="408"/>
      <c r="S34" s="360"/>
      <c r="T34" s="319" t="e">
        <f t="shared" si="0"/>
        <v>#DIV/0!</v>
      </c>
      <c r="U34" s="415"/>
      <c r="V34" s="413"/>
      <c r="W34" s="413"/>
      <c r="X34" s="413"/>
      <c r="Y34" s="416"/>
      <c r="Z34" s="138"/>
      <c r="AG34" s="140">
        <f t="shared" ca="1" si="1"/>
        <v>126</v>
      </c>
    </row>
    <row r="35" spans="1:33">
      <c r="A35" s="142"/>
      <c r="B35" s="146"/>
      <c r="C35" s="146"/>
      <c r="D35" s="146"/>
      <c r="E35" s="146"/>
      <c r="F35" s="146"/>
      <c r="G35" s="146"/>
      <c r="H35" s="146"/>
      <c r="I35" s="146"/>
      <c r="J35" s="136">
        <f t="shared" si="2"/>
        <v>0</v>
      </c>
      <c r="K35" s="133"/>
      <c r="L35" s="277">
        <v>33</v>
      </c>
      <c r="M35" s="409"/>
      <c r="N35" s="278"/>
      <c r="O35" s="280"/>
      <c r="P35" s="359"/>
      <c r="Q35" s="407"/>
      <c r="R35" s="408"/>
      <c r="S35" s="360"/>
      <c r="T35" s="319" t="e">
        <f>ROUND(S35*100/J35,0)</f>
        <v>#DIV/0!</v>
      </c>
      <c r="U35" s="413"/>
      <c r="V35" s="413"/>
      <c r="W35" s="413"/>
      <c r="X35" s="413"/>
      <c r="Y35" s="418"/>
      <c r="Z35" s="138"/>
      <c r="AG35" s="140">
        <f ca="1">DATEDIF(R35,TODAY(),"Y")</f>
        <v>126</v>
      </c>
    </row>
    <row r="36" spans="1:33">
      <c r="A36" s="142"/>
      <c r="B36" s="146"/>
      <c r="C36" s="146"/>
      <c r="D36" s="146"/>
      <c r="E36" s="146"/>
      <c r="F36" s="146"/>
      <c r="G36" s="146"/>
      <c r="H36" s="146"/>
      <c r="I36" s="146"/>
      <c r="J36" s="136">
        <f t="shared" si="2"/>
        <v>0</v>
      </c>
      <c r="K36" s="133"/>
      <c r="L36" s="277">
        <v>34</v>
      </c>
      <c r="M36" s="406"/>
      <c r="N36" s="278"/>
      <c r="O36" s="280"/>
      <c r="P36" s="359"/>
      <c r="Q36" s="407"/>
      <c r="R36" s="408"/>
      <c r="S36" s="360"/>
      <c r="T36" s="319" t="e">
        <f>ROUND(S36*100/J36,0)</f>
        <v>#DIV/0!</v>
      </c>
      <c r="U36" s="415"/>
      <c r="V36" s="413"/>
      <c r="W36" s="413"/>
      <c r="X36" s="413"/>
      <c r="Y36" s="416"/>
      <c r="Z36" s="138"/>
      <c r="AG36" s="140">
        <f ca="1">DATEDIF(R36,TODAY(),"Y")</f>
        <v>126</v>
      </c>
    </row>
    <row r="37" spans="1:33">
      <c r="A37" s="142"/>
      <c r="B37" s="146"/>
      <c r="C37" s="146"/>
      <c r="D37" s="146"/>
      <c r="E37" s="146"/>
      <c r="F37" s="146"/>
      <c r="G37" s="146"/>
      <c r="H37" s="146"/>
      <c r="I37" s="146"/>
      <c r="J37" s="136">
        <f t="shared" si="2"/>
        <v>0</v>
      </c>
      <c r="K37" s="133"/>
      <c r="L37" s="277">
        <v>35</v>
      </c>
      <c r="M37" s="406"/>
      <c r="N37" s="281"/>
      <c r="O37" s="280"/>
      <c r="P37" s="359"/>
      <c r="Q37" s="407"/>
      <c r="R37" s="408"/>
      <c r="S37" s="360"/>
      <c r="T37" s="319" t="e">
        <f>ROUND(S37*100/J37,0)</f>
        <v>#DIV/0!</v>
      </c>
      <c r="U37" s="415"/>
      <c r="V37" s="413"/>
      <c r="W37" s="413"/>
      <c r="X37" s="413"/>
      <c r="Y37" s="416"/>
      <c r="Z37" s="138"/>
      <c r="AG37" s="140">
        <f ca="1">DATEDIF(R37,TODAY(),"Y")</f>
        <v>126</v>
      </c>
    </row>
    <row r="38" spans="1:33">
      <c r="A38" s="142"/>
      <c r="B38" s="146"/>
      <c r="C38" s="146"/>
      <c r="D38" s="146"/>
      <c r="E38" s="146"/>
      <c r="F38" s="146"/>
      <c r="G38" s="146"/>
      <c r="H38" s="146"/>
      <c r="I38" s="146"/>
      <c r="J38" s="136">
        <f t="shared" si="2"/>
        <v>0</v>
      </c>
      <c r="K38" s="133"/>
      <c r="L38" s="277">
        <v>36</v>
      </c>
      <c r="M38" s="406"/>
      <c r="N38" s="281"/>
      <c r="O38" s="280"/>
      <c r="P38" s="359"/>
      <c r="Q38" s="407"/>
      <c r="R38" s="408"/>
      <c r="S38" s="360"/>
      <c r="T38" s="319" t="e">
        <f t="shared" ref="T38:T41" si="3">ROUND(S38*100/J38,0)</f>
        <v>#DIV/0!</v>
      </c>
      <c r="U38" s="415"/>
      <c r="V38" s="413"/>
      <c r="W38" s="413"/>
      <c r="X38" s="413"/>
      <c r="Y38" s="416"/>
      <c r="Z38" s="138"/>
      <c r="AG38" s="140">
        <f ca="1">DATEDIF(R38,TODAY(),"Y")</f>
        <v>126</v>
      </c>
    </row>
    <row r="39" spans="1:33">
      <c r="A39" s="142"/>
      <c r="B39" s="146"/>
      <c r="C39" s="146"/>
      <c r="D39" s="146"/>
      <c r="E39" s="146"/>
      <c r="F39" s="146"/>
      <c r="G39" s="146"/>
      <c r="H39" s="146"/>
      <c r="I39" s="146"/>
      <c r="J39" s="136">
        <f t="shared" si="2"/>
        <v>0</v>
      </c>
      <c r="K39" s="133"/>
      <c r="L39" s="277">
        <v>37</v>
      </c>
      <c r="M39" s="409"/>
      <c r="N39" s="281"/>
      <c r="O39" s="280"/>
      <c r="P39" s="359"/>
      <c r="Q39" s="407"/>
      <c r="R39" s="408"/>
      <c r="S39" s="360"/>
      <c r="T39" s="319" t="e">
        <f t="shared" si="3"/>
        <v>#DIV/0!</v>
      </c>
      <c r="U39" s="413"/>
      <c r="V39" s="413"/>
      <c r="W39" s="413"/>
      <c r="X39" s="413"/>
      <c r="Y39" s="418"/>
      <c r="Z39" s="138"/>
      <c r="AG39" s="140">
        <f t="shared" ca="1" si="1"/>
        <v>126</v>
      </c>
    </row>
    <row r="40" spans="1:33">
      <c r="A40" s="142"/>
      <c r="B40" s="146"/>
      <c r="C40" s="146"/>
      <c r="D40" s="146"/>
      <c r="E40" s="146"/>
      <c r="F40" s="146"/>
      <c r="G40" s="146"/>
      <c r="H40" s="146"/>
      <c r="I40" s="146"/>
      <c r="J40" s="136">
        <f t="shared" si="2"/>
        <v>0</v>
      </c>
      <c r="K40" s="133"/>
      <c r="L40" s="277">
        <v>38</v>
      </c>
      <c r="M40" s="409"/>
      <c r="N40" s="281"/>
      <c r="O40" s="280"/>
      <c r="P40" s="359"/>
      <c r="Q40" s="407"/>
      <c r="R40" s="408"/>
      <c r="S40" s="360"/>
      <c r="T40" s="319" t="e">
        <f t="shared" si="3"/>
        <v>#DIV/0!</v>
      </c>
      <c r="U40" s="413"/>
      <c r="V40" s="413"/>
      <c r="W40" s="413"/>
      <c r="X40" s="413"/>
      <c r="Y40" s="418"/>
      <c r="Z40" s="138"/>
      <c r="AG40" s="140">
        <f t="shared" ca="1" si="1"/>
        <v>126</v>
      </c>
    </row>
    <row r="41" spans="1:33">
      <c r="A41" s="142"/>
      <c r="B41" s="146"/>
      <c r="C41" s="146"/>
      <c r="D41" s="146"/>
      <c r="E41" s="146"/>
      <c r="F41" s="146"/>
      <c r="G41" s="146"/>
      <c r="H41" s="146"/>
      <c r="I41" s="146"/>
      <c r="J41" s="136">
        <f t="shared" si="2"/>
        <v>0</v>
      </c>
      <c r="K41" s="133"/>
      <c r="L41" s="277">
        <v>39</v>
      </c>
      <c r="M41" s="406"/>
      <c r="N41" s="281"/>
      <c r="O41" s="280"/>
      <c r="P41" s="359"/>
      <c r="Q41" s="407"/>
      <c r="R41" s="408"/>
      <c r="S41" s="360"/>
      <c r="T41" s="319" t="e">
        <f t="shared" si="3"/>
        <v>#DIV/0!</v>
      </c>
      <c r="U41" s="415"/>
      <c r="V41" s="413"/>
      <c r="W41" s="413"/>
      <c r="X41" s="413"/>
      <c r="Y41" s="416"/>
      <c r="Z41" s="138"/>
      <c r="AG41" s="140">
        <f t="shared" ca="1" si="1"/>
        <v>126</v>
      </c>
    </row>
    <row r="42" spans="1:33">
      <c r="A42" s="142"/>
      <c r="B42" s="146"/>
      <c r="C42" s="146"/>
      <c r="D42" s="146"/>
      <c r="E42" s="146"/>
      <c r="F42" s="146"/>
      <c r="G42" s="146"/>
      <c r="H42" s="146"/>
      <c r="I42" s="146"/>
      <c r="J42" s="136">
        <f t="shared" si="2"/>
        <v>0</v>
      </c>
      <c r="K42" s="133"/>
      <c r="L42" s="277">
        <v>40</v>
      </c>
      <c r="M42" s="406"/>
      <c r="N42" s="281"/>
      <c r="O42" s="280"/>
      <c r="P42" s="411"/>
      <c r="Q42" s="407"/>
      <c r="R42" s="408"/>
      <c r="S42" s="360"/>
      <c r="T42" s="319" t="e">
        <f t="shared" si="0"/>
        <v>#DIV/0!</v>
      </c>
      <c r="U42" s="415"/>
      <c r="V42" s="413"/>
      <c r="W42" s="413"/>
      <c r="X42" s="413"/>
      <c r="Y42" s="416"/>
      <c r="Z42" s="138"/>
      <c r="AG42" s="140">
        <f t="shared" ca="1" si="1"/>
        <v>126</v>
      </c>
    </row>
    <row r="43" spans="1:33">
      <c r="A43" s="142"/>
      <c r="B43" s="146"/>
      <c r="C43" s="146"/>
      <c r="D43" s="146"/>
      <c r="E43" s="146"/>
      <c r="F43" s="146"/>
      <c r="G43" s="146"/>
      <c r="H43" s="146"/>
      <c r="I43" s="146"/>
      <c r="J43" s="136">
        <f t="shared" si="2"/>
        <v>0</v>
      </c>
      <c r="K43" s="133"/>
      <c r="L43" s="277">
        <v>41</v>
      </c>
      <c r="M43" s="406"/>
      <c r="N43" s="281"/>
      <c r="O43" s="280"/>
      <c r="P43" s="411"/>
      <c r="Q43" s="407"/>
      <c r="R43" s="408"/>
      <c r="S43" s="360"/>
      <c r="T43" s="319" t="e">
        <f t="shared" si="0"/>
        <v>#DIV/0!</v>
      </c>
      <c r="U43" s="415"/>
      <c r="V43" s="413"/>
      <c r="W43" s="413"/>
      <c r="X43" s="413"/>
      <c r="Y43" s="416"/>
      <c r="Z43" s="138"/>
      <c r="AG43" s="140">
        <f t="shared" ca="1" si="1"/>
        <v>126</v>
      </c>
    </row>
    <row r="44" spans="1:33">
      <c r="A44" s="142"/>
      <c r="B44" s="146"/>
      <c r="C44" s="146"/>
      <c r="D44" s="146"/>
      <c r="E44" s="146"/>
      <c r="F44" s="146"/>
      <c r="G44" s="146"/>
      <c r="H44" s="146"/>
      <c r="I44" s="146"/>
      <c r="J44" s="136">
        <f t="shared" si="2"/>
        <v>0</v>
      </c>
      <c r="K44" s="133"/>
      <c r="L44" s="277">
        <v>42</v>
      </c>
      <c r="M44" s="406"/>
      <c r="N44" s="281"/>
      <c r="O44" s="280"/>
      <c r="P44" s="411"/>
      <c r="Q44" s="407"/>
      <c r="R44" s="408"/>
      <c r="S44" s="360"/>
      <c r="T44" s="319" t="e">
        <f t="shared" si="0"/>
        <v>#DIV/0!</v>
      </c>
      <c r="U44" s="415"/>
      <c r="V44" s="413"/>
      <c r="W44" s="413"/>
      <c r="X44" s="413"/>
      <c r="Y44" s="416"/>
      <c r="Z44" s="138"/>
      <c r="AG44" s="140">
        <f t="shared" ca="1" si="1"/>
        <v>126</v>
      </c>
    </row>
    <row r="45" spans="1:33">
      <c r="A45" s="142"/>
      <c r="B45" s="146"/>
      <c r="C45" s="146"/>
      <c r="D45" s="146"/>
      <c r="E45" s="146"/>
      <c r="F45" s="146"/>
      <c r="G45" s="146"/>
      <c r="H45" s="146"/>
      <c r="I45" s="146"/>
      <c r="J45" s="136">
        <f t="shared" si="2"/>
        <v>0</v>
      </c>
      <c r="K45" s="133"/>
      <c r="L45" s="277">
        <v>43</v>
      </c>
      <c r="M45" s="406"/>
      <c r="N45" s="281"/>
      <c r="O45" s="280"/>
      <c r="P45" s="411"/>
      <c r="Q45" s="407"/>
      <c r="R45" s="408"/>
      <c r="S45" s="360"/>
      <c r="T45" s="319" t="e">
        <f t="shared" si="0"/>
        <v>#DIV/0!</v>
      </c>
      <c r="U45" s="415"/>
      <c r="V45" s="413"/>
      <c r="W45" s="413"/>
      <c r="X45" s="413"/>
      <c r="Y45" s="416"/>
      <c r="Z45" s="138"/>
      <c r="AG45" s="140">
        <f t="shared" ca="1" si="1"/>
        <v>126</v>
      </c>
    </row>
    <row r="46" spans="1:33">
      <c r="A46" s="142"/>
      <c r="B46" s="146"/>
      <c r="C46" s="146"/>
      <c r="D46" s="146"/>
      <c r="E46" s="146"/>
      <c r="F46" s="146"/>
      <c r="G46" s="146"/>
      <c r="H46" s="146"/>
      <c r="I46" s="146"/>
      <c r="J46" s="136">
        <f t="shared" si="2"/>
        <v>0</v>
      </c>
      <c r="K46" s="133"/>
      <c r="L46" s="277">
        <v>44</v>
      </c>
      <c r="M46" s="406"/>
      <c r="N46" s="281"/>
      <c r="O46" s="280"/>
      <c r="P46" s="411"/>
      <c r="Q46" s="407"/>
      <c r="R46" s="408"/>
      <c r="S46" s="360"/>
      <c r="T46" s="319" t="e">
        <f t="shared" si="0"/>
        <v>#DIV/0!</v>
      </c>
      <c r="U46" s="415"/>
      <c r="V46" s="413"/>
      <c r="W46" s="413"/>
      <c r="X46" s="413"/>
      <c r="Y46" s="416"/>
      <c r="Z46" s="138"/>
      <c r="AG46" s="140">
        <f t="shared" ca="1" si="1"/>
        <v>126</v>
      </c>
    </row>
    <row r="47" spans="1:33">
      <c r="A47" s="142"/>
      <c r="B47" s="146"/>
      <c r="C47" s="146"/>
      <c r="D47" s="146"/>
      <c r="E47" s="146"/>
      <c r="F47" s="146"/>
      <c r="G47" s="146"/>
      <c r="H47" s="146"/>
      <c r="I47" s="146"/>
      <c r="J47" s="136">
        <f t="shared" si="2"/>
        <v>0</v>
      </c>
      <c r="K47" s="133"/>
      <c r="L47" s="277">
        <v>45</v>
      </c>
      <c r="M47" s="406"/>
      <c r="N47" s="281"/>
      <c r="O47" s="280"/>
      <c r="P47" s="411"/>
      <c r="Q47" s="407"/>
      <c r="R47" s="408"/>
      <c r="S47" s="360"/>
      <c r="T47" s="319" t="e">
        <f t="shared" si="0"/>
        <v>#DIV/0!</v>
      </c>
      <c r="U47" s="415"/>
      <c r="V47" s="413"/>
      <c r="W47" s="413"/>
      <c r="X47" s="413"/>
      <c r="Y47" s="416"/>
      <c r="Z47" s="138"/>
      <c r="AG47" s="140">
        <f t="shared" ca="1" si="1"/>
        <v>126</v>
      </c>
    </row>
    <row r="48" spans="1:33">
      <c r="A48" s="142"/>
      <c r="B48" s="146"/>
      <c r="C48" s="146"/>
      <c r="D48" s="146"/>
      <c r="E48" s="146"/>
      <c r="F48" s="146"/>
      <c r="G48" s="146"/>
      <c r="H48" s="146"/>
      <c r="I48" s="146"/>
      <c r="J48" s="136">
        <f t="shared" si="2"/>
        <v>0</v>
      </c>
      <c r="K48" s="133"/>
      <c r="L48" s="277">
        <v>46</v>
      </c>
      <c r="M48" s="409"/>
      <c r="N48" s="281"/>
      <c r="O48" s="280"/>
      <c r="P48" s="411"/>
      <c r="Q48" s="407"/>
      <c r="R48" s="408"/>
      <c r="S48" s="360"/>
      <c r="T48" s="319" t="e">
        <f t="shared" si="0"/>
        <v>#DIV/0!</v>
      </c>
      <c r="U48" s="415"/>
      <c r="V48" s="413"/>
      <c r="W48" s="413"/>
      <c r="X48" s="413"/>
      <c r="Y48" s="416"/>
      <c r="Z48" s="138"/>
      <c r="AG48" s="140">
        <f t="shared" ca="1" si="1"/>
        <v>126</v>
      </c>
    </row>
    <row r="49" spans="1:33">
      <c r="A49" s="142"/>
      <c r="B49" s="146"/>
      <c r="C49" s="146"/>
      <c r="D49" s="146"/>
      <c r="E49" s="146"/>
      <c r="F49" s="146"/>
      <c r="G49" s="146"/>
      <c r="H49" s="146"/>
      <c r="I49" s="146"/>
      <c r="J49" s="136">
        <f t="shared" si="2"/>
        <v>0</v>
      </c>
      <c r="K49" s="133"/>
      <c r="L49" s="277">
        <v>47</v>
      </c>
      <c r="M49" s="406"/>
      <c r="N49" s="281"/>
      <c r="O49" s="280"/>
      <c r="P49" s="411"/>
      <c r="Q49" s="407"/>
      <c r="R49" s="408"/>
      <c r="S49" s="360"/>
      <c r="T49" s="319" t="e">
        <f t="shared" si="0"/>
        <v>#DIV/0!</v>
      </c>
      <c r="U49" s="415"/>
      <c r="V49" s="413"/>
      <c r="W49" s="413"/>
      <c r="X49" s="413"/>
      <c r="Y49" s="416"/>
      <c r="Z49" s="138"/>
      <c r="AG49" s="140">
        <f t="shared" ca="1" si="1"/>
        <v>126</v>
      </c>
    </row>
    <row r="50" spans="1:33">
      <c r="A50" s="142"/>
      <c r="B50" s="146"/>
      <c r="C50" s="146"/>
      <c r="D50" s="146"/>
      <c r="E50" s="146"/>
      <c r="F50" s="146"/>
      <c r="G50" s="146"/>
      <c r="H50" s="146"/>
      <c r="I50" s="146"/>
      <c r="J50" s="136">
        <f t="shared" si="2"/>
        <v>0</v>
      </c>
      <c r="K50" s="133"/>
      <c r="L50" s="277">
        <v>48</v>
      </c>
      <c r="M50" s="409"/>
      <c r="N50" s="281"/>
      <c r="O50" s="280"/>
      <c r="P50" s="411"/>
      <c r="Q50" s="407"/>
      <c r="R50" s="408"/>
      <c r="S50" s="360"/>
      <c r="T50" s="319" t="e">
        <f t="shared" si="0"/>
        <v>#DIV/0!</v>
      </c>
      <c r="U50" s="413"/>
      <c r="V50" s="413"/>
      <c r="W50" s="413"/>
      <c r="X50" s="413"/>
      <c r="Y50" s="416"/>
      <c r="Z50" s="138"/>
      <c r="AG50" s="140">
        <f t="shared" ca="1" si="1"/>
        <v>126</v>
      </c>
    </row>
    <row r="51" spans="1:33">
      <c r="A51" s="142"/>
      <c r="B51" s="146"/>
      <c r="C51" s="146"/>
      <c r="D51" s="146"/>
      <c r="E51" s="146"/>
      <c r="F51" s="146"/>
      <c r="G51" s="146"/>
      <c r="H51" s="146"/>
      <c r="I51" s="146"/>
      <c r="J51" s="136">
        <f t="shared" si="2"/>
        <v>0</v>
      </c>
      <c r="K51" s="133"/>
      <c r="L51" s="277">
        <v>49</v>
      </c>
      <c r="M51" s="409"/>
      <c r="N51" s="281"/>
      <c r="O51" s="280"/>
      <c r="P51" s="411"/>
      <c r="Q51" s="407"/>
      <c r="R51" s="408"/>
      <c r="S51" s="360"/>
      <c r="T51" s="319" t="e">
        <f t="shared" si="0"/>
        <v>#DIV/0!</v>
      </c>
      <c r="U51" s="413"/>
      <c r="V51" s="413"/>
      <c r="W51" s="413"/>
      <c r="X51" s="413"/>
      <c r="Y51" s="416"/>
      <c r="Z51" s="138"/>
      <c r="AG51" s="140">
        <f t="shared" ca="1" si="1"/>
        <v>126</v>
      </c>
    </row>
    <row r="52" spans="1:33">
      <c r="A52" s="142"/>
      <c r="B52" s="146"/>
      <c r="C52" s="146"/>
      <c r="D52" s="146"/>
      <c r="E52" s="146"/>
      <c r="F52" s="146"/>
      <c r="G52" s="146"/>
      <c r="H52" s="146"/>
      <c r="I52" s="146"/>
      <c r="J52" s="136">
        <f t="shared" si="2"/>
        <v>0</v>
      </c>
      <c r="K52" s="133"/>
      <c r="L52" s="277">
        <v>50</v>
      </c>
      <c r="M52" s="409"/>
      <c r="N52" s="281"/>
      <c r="O52" s="280"/>
      <c r="P52" s="411"/>
      <c r="Q52" s="407"/>
      <c r="R52" s="408"/>
      <c r="S52" s="360"/>
      <c r="T52" s="319" t="e">
        <f t="shared" si="0"/>
        <v>#DIV/0!</v>
      </c>
      <c r="U52" s="413"/>
      <c r="V52" s="413"/>
      <c r="W52" s="413"/>
      <c r="X52" s="413"/>
      <c r="Y52" s="416"/>
      <c r="Z52" s="138"/>
      <c r="AG52" s="140">
        <f t="shared" ca="1" si="1"/>
        <v>126</v>
      </c>
    </row>
    <row r="53" spans="1:33">
      <c r="A53" s="142"/>
      <c r="B53" s="146"/>
      <c r="C53" s="146"/>
      <c r="D53" s="146"/>
      <c r="E53" s="146"/>
      <c r="F53" s="146"/>
      <c r="G53" s="146"/>
      <c r="H53" s="146"/>
      <c r="I53" s="146"/>
      <c r="J53" s="136">
        <f t="shared" si="2"/>
        <v>0</v>
      </c>
      <c r="K53" s="133"/>
      <c r="L53" s="277">
        <v>51</v>
      </c>
      <c r="M53" s="409"/>
      <c r="N53" s="281"/>
      <c r="O53" s="280"/>
      <c r="P53" s="411"/>
      <c r="Q53" s="407"/>
      <c r="R53" s="408"/>
      <c r="S53" s="360"/>
      <c r="T53" s="319" t="e">
        <f t="shared" si="0"/>
        <v>#DIV/0!</v>
      </c>
      <c r="U53" s="413"/>
      <c r="V53" s="413"/>
      <c r="W53" s="413"/>
      <c r="X53" s="413"/>
      <c r="Y53" s="417"/>
      <c r="Z53" s="138"/>
      <c r="AG53" s="140">
        <f t="shared" ca="1" si="1"/>
        <v>126</v>
      </c>
    </row>
    <row r="54" spans="1:33">
      <c r="A54" s="142"/>
      <c r="B54" s="146"/>
      <c r="C54" s="146"/>
      <c r="D54" s="146"/>
      <c r="E54" s="146"/>
      <c r="F54" s="146"/>
      <c r="G54" s="146"/>
      <c r="H54" s="146"/>
      <c r="I54" s="146"/>
      <c r="J54" s="136">
        <f t="shared" si="2"/>
        <v>0</v>
      </c>
      <c r="K54" s="133"/>
      <c r="L54" s="277">
        <v>52</v>
      </c>
      <c r="M54" s="491"/>
      <c r="N54" s="281"/>
      <c r="O54" s="280"/>
      <c r="P54" s="359"/>
      <c r="Q54" s="492"/>
      <c r="R54" s="493"/>
      <c r="S54" s="360"/>
      <c r="T54" s="319" t="e">
        <f t="shared" si="0"/>
        <v>#DIV/0!</v>
      </c>
      <c r="U54" s="413"/>
      <c r="V54" s="413"/>
      <c r="W54" s="413"/>
      <c r="X54" s="413"/>
      <c r="Y54" s="417"/>
      <c r="Z54" s="138"/>
      <c r="AG54" s="140">
        <f t="shared" ca="1" si="1"/>
        <v>126</v>
      </c>
    </row>
    <row r="55" spans="1:33">
      <c r="A55" s="142"/>
      <c r="B55" s="146"/>
      <c r="C55" s="146"/>
      <c r="D55" s="146"/>
      <c r="E55" s="146"/>
      <c r="F55" s="146"/>
      <c r="G55" s="146"/>
      <c r="H55" s="146"/>
      <c r="I55" s="146"/>
      <c r="J55" s="136">
        <f t="shared" si="2"/>
        <v>0</v>
      </c>
      <c r="K55" s="133"/>
      <c r="L55" s="277">
        <v>53</v>
      </c>
      <c r="M55" s="491"/>
      <c r="N55" s="281"/>
      <c r="O55" s="280"/>
      <c r="P55" s="359"/>
      <c r="Q55" s="492"/>
      <c r="R55" s="493"/>
      <c r="S55" s="360"/>
      <c r="T55" s="319" t="e">
        <f t="shared" si="0"/>
        <v>#DIV/0!</v>
      </c>
      <c r="U55" s="494"/>
      <c r="V55" s="494"/>
      <c r="W55" s="494"/>
      <c r="X55" s="494"/>
      <c r="Y55" s="495"/>
      <c r="Z55" s="138"/>
      <c r="AG55" s="140">
        <f t="shared" ca="1" si="1"/>
        <v>126</v>
      </c>
    </row>
    <row r="56" spans="1:33">
      <c r="A56" s="142"/>
      <c r="B56" s="146"/>
      <c r="C56" s="146"/>
      <c r="D56" s="146"/>
      <c r="E56" s="146"/>
      <c r="F56" s="146"/>
      <c r="G56" s="146"/>
      <c r="H56" s="146"/>
      <c r="I56" s="146"/>
      <c r="J56" s="136">
        <f t="shared" si="2"/>
        <v>0</v>
      </c>
      <c r="K56" s="133"/>
      <c r="L56" s="277">
        <v>54</v>
      </c>
      <c r="M56" s="491"/>
      <c r="N56" s="281"/>
      <c r="O56" s="280"/>
      <c r="P56" s="359"/>
      <c r="Q56" s="492"/>
      <c r="R56" s="493"/>
      <c r="S56" s="360"/>
      <c r="T56" s="319" t="e">
        <f t="shared" si="0"/>
        <v>#DIV/0!</v>
      </c>
      <c r="U56" s="494"/>
      <c r="V56" s="494"/>
      <c r="W56" s="494"/>
      <c r="X56" s="494"/>
      <c r="Y56" s="495"/>
      <c r="Z56" s="138"/>
      <c r="AG56" s="140">
        <f t="shared" ca="1" si="1"/>
        <v>126</v>
      </c>
    </row>
    <row r="57" spans="1:33">
      <c r="A57" s="142"/>
      <c r="B57" s="146"/>
      <c r="C57" s="146"/>
      <c r="D57" s="146"/>
      <c r="E57" s="146"/>
      <c r="F57" s="146"/>
      <c r="G57" s="146"/>
      <c r="H57" s="146"/>
      <c r="I57" s="146"/>
      <c r="J57" s="136">
        <f t="shared" si="2"/>
        <v>0</v>
      </c>
      <c r="K57" s="133"/>
      <c r="L57" s="277">
        <v>55</v>
      </c>
      <c r="M57" s="491"/>
      <c r="N57" s="281"/>
      <c r="O57" s="280"/>
      <c r="P57" s="359"/>
      <c r="Q57" s="492"/>
      <c r="R57" s="493"/>
      <c r="S57" s="360"/>
      <c r="T57" s="319" t="e">
        <f t="shared" si="0"/>
        <v>#DIV/0!</v>
      </c>
      <c r="U57" s="494"/>
      <c r="V57" s="494"/>
      <c r="W57" s="494"/>
      <c r="X57" s="494"/>
      <c r="Y57" s="495"/>
      <c r="Z57" s="138"/>
      <c r="AG57" s="140">
        <f t="shared" ca="1" si="1"/>
        <v>126</v>
      </c>
    </row>
    <row r="58" spans="1:33">
      <c r="A58" s="142"/>
      <c r="B58" s="146"/>
      <c r="C58" s="146"/>
      <c r="D58" s="146"/>
      <c r="E58" s="146"/>
      <c r="F58" s="146"/>
      <c r="G58" s="146"/>
      <c r="H58" s="146"/>
      <c r="I58" s="146"/>
      <c r="J58" s="136">
        <f t="shared" si="2"/>
        <v>0</v>
      </c>
      <c r="K58" s="133"/>
      <c r="L58" s="277">
        <v>56</v>
      </c>
      <c r="M58" s="491"/>
      <c r="N58" s="281"/>
      <c r="O58" s="280"/>
      <c r="P58" s="359"/>
      <c r="Q58" s="492"/>
      <c r="R58" s="493"/>
      <c r="S58" s="360"/>
      <c r="T58" s="319" t="e">
        <f t="shared" si="0"/>
        <v>#DIV/0!</v>
      </c>
      <c r="U58" s="494"/>
      <c r="V58" s="494"/>
      <c r="W58" s="494"/>
      <c r="X58" s="494"/>
      <c r="Y58" s="495"/>
      <c r="Z58" s="138"/>
      <c r="AG58" s="140">
        <f t="shared" ca="1" si="1"/>
        <v>126</v>
      </c>
    </row>
    <row r="59" spans="1:33">
      <c r="A59" s="142"/>
      <c r="B59" s="146"/>
      <c r="C59" s="146"/>
      <c r="D59" s="146"/>
      <c r="E59" s="146"/>
      <c r="F59" s="146"/>
      <c r="G59" s="146"/>
      <c r="H59" s="146"/>
      <c r="I59" s="146"/>
      <c r="J59" s="136">
        <f t="shared" si="2"/>
        <v>0</v>
      </c>
      <c r="K59" s="133"/>
      <c r="L59" s="277">
        <v>57</v>
      </c>
      <c r="M59" s="491"/>
      <c r="N59" s="281"/>
      <c r="O59" s="280"/>
      <c r="P59" s="359"/>
      <c r="Q59" s="492"/>
      <c r="R59" s="493"/>
      <c r="S59" s="360"/>
      <c r="T59" s="319" t="e">
        <f t="shared" si="0"/>
        <v>#DIV/0!</v>
      </c>
      <c r="U59" s="494"/>
      <c r="V59" s="494"/>
      <c r="W59" s="494"/>
      <c r="X59" s="494"/>
      <c r="Y59" s="495"/>
      <c r="Z59" s="138"/>
      <c r="AG59" s="140">
        <f t="shared" ca="1" si="1"/>
        <v>126</v>
      </c>
    </row>
    <row r="60" spans="1:33">
      <c r="A60" s="142"/>
      <c r="B60" s="146"/>
      <c r="C60" s="146"/>
      <c r="D60" s="146"/>
      <c r="E60" s="146"/>
      <c r="F60" s="146"/>
      <c r="G60" s="146"/>
      <c r="H60" s="146"/>
      <c r="I60" s="146"/>
      <c r="J60" s="136">
        <f t="shared" si="2"/>
        <v>0</v>
      </c>
      <c r="K60" s="133"/>
      <c r="L60" s="277">
        <v>58</v>
      </c>
      <c r="M60" s="491"/>
      <c r="N60" s="281"/>
      <c r="O60" s="280"/>
      <c r="P60" s="359"/>
      <c r="Q60" s="492"/>
      <c r="R60" s="493"/>
      <c r="S60" s="360"/>
      <c r="T60" s="319" t="e">
        <f t="shared" si="0"/>
        <v>#DIV/0!</v>
      </c>
      <c r="U60" s="494"/>
      <c r="V60" s="494"/>
      <c r="W60" s="494"/>
      <c r="X60" s="494"/>
      <c r="Y60" s="495"/>
      <c r="Z60" s="138"/>
      <c r="AG60" s="140">
        <f t="shared" ca="1" si="1"/>
        <v>126</v>
      </c>
    </row>
    <row r="61" spans="1:33">
      <c r="A61" s="142"/>
      <c r="B61" s="146"/>
      <c r="C61" s="146"/>
      <c r="D61" s="146"/>
      <c r="E61" s="146"/>
      <c r="F61" s="146"/>
      <c r="G61" s="146"/>
      <c r="H61" s="146"/>
      <c r="I61" s="146"/>
      <c r="J61" s="136">
        <f t="shared" si="2"/>
        <v>0</v>
      </c>
      <c r="K61" s="133"/>
      <c r="L61" s="277">
        <v>59</v>
      </c>
      <c r="M61" s="491"/>
      <c r="N61" s="281"/>
      <c r="O61" s="280"/>
      <c r="P61" s="359"/>
      <c r="Q61" s="492"/>
      <c r="R61" s="493"/>
      <c r="S61" s="360"/>
      <c r="T61" s="319" t="e">
        <f t="shared" si="0"/>
        <v>#DIV/0!</v>
      </c>
      <c r="U61" s="494"/>
      <c r="V61" s="494"/>
      <c r="W61" s="494"/>
      <c r="X61" s="494"/>
      <c r="Y61" s="495"/>
      <c r="Z61" s="138"/>
      <c r="AG61" s="140">
        <f t="shared" ca="1" si="1"/>
        <v>126</v>
      </c>
    </row>
    <row r="62" spans="1:33">
      <c r="A62" s="142"/>
      <c r="B62" s="146"/>
      <c r="C62" s="146"/>
      <c r="D62" s="146"/>
      <c r="E62" s="146"/>
      <c r="F62" s="146"/>
      <c r="G62" s="146"/>
      <c r="H62" s="146"/>
      <c r="I62" s="146"/>
      <c r="J62" s="136">
        <f t="shared" si="2"/>
        <v>0</v>
      </c>
      <c r="K62" s="133"/>
      <c r="L62" s="277">
        <v>60</v>
      </c>
      <c r="M62" s="491"/>
      <c r="N62" s="281"/>
      <c r="O62" s="280"/>
      <c r="P62" s="359"/>
      <c r="Q62" s="492"/>
      <c r="R62" s="493"/>
      <c r="S62" s="360"/>
      <c r="T62" s="319" t="e">
        <f t="shared" si="0"/>
        <v>#DIV/0!</v>
      </c>
      <c r="U62" s="494"/>
      <c r="V62" s="494"/>
      <c r="W62" s="494"/>
      <c r="X62" s="494"/>
      <c r="Y62" s="495"/>
      <c r="Z62" s="138"/>
      <c r="AG62" s="140">
        <f t="shared" ca="1" si="1"/>
        <v>126</v>
      </c>
    </row>
    <row r="63" spans="1:33">
      <c r="A63" s="142"/>
      <c r="B63" s="146"/>
      <c r="C63" s="146"/>
      <c r="D63" s="146"/>
      <c r="E63" s="146"/>
      <c r="F63" s="146"/>
      <c r="G63" s="146"/>
      <c r="H63" s="146"/>
      <c r="I63" s="146"/>
      <c r="J63" s="136">
        <f t="shared" si="2"/>
        <v>0</v>
      </c>
      <c r="K63" s="133"/>
      <c r="L63" s="277">
        <v>61</v>
      </c>
      <c r="M63" s="491"/>
      <c r="N63" s="281"/>
      <c r="O63" s="280"/>
      <c r="P63" s="359"/>
      <c r="Q63" s="492"/>
      <c r="R63" s="493"/>
      <c r="S63" s="360"/>
      <c r="T63" s="319" t="e">
        <f t="shared" si="0"/>
        <v>#DIV/0!</v>
      </c>
      <c r="U63" s="494"/>
      <c r="V63" s="494"/>
      <c r="W63" s="494"/>
      <c r="X63" s="494"/>
      <c r="Y63" s="495"/>
      <c r="Z63" s="138"/>
      <c r="AG63" s="140">
        <f t="shared" ca="1" si="1"/>
        <v>126</v>
      </c>
    </row>
    <row r="64" spans="1:33">
      <c r="A64" s="142"/>
      <c r="B64" s="146"/>
      <c r="C64" s="146"/>
      <c r="D64" s="146"/>
      <c r="E64" s="146"/>
      <c r="F64" s="146"/>
      <c r="G64" s="146"/>
      <c r="H64" s="146"/>
      <c r="I64" s="146"/>
      <c r="J64" s="136">
        <f t="shared" si="2"/>
        <v>0</v>
      </c>
      <c r="K64" s="133"/>
      <c r="L64" s="277">
        <v>62</v>
      </c>
      <c r="M64" s="491"/>
      <c r="N64" s="281"/>
      <c r="O64" s="280"/>
      <c r="P64" s="359"/>
      <c r="Q64" s="492"/>
      <c r="R64" s="493"/>
      <c r="S64" s="360"/>
      <c r="T64" s="319" t="e">
        <f t="shared" si="0"/>
        <v>#DIV/0!</v>
      </c>
      <c r="U64" s="494"/>
      <c r="V64" s="494"/>
      <c r="W64" s="494"/>
      <c r="X64" s="494"/>
      <c r="Y64" s="495"/>
      <c r="Z64" s="138"/>
      <c r="AG64" s="140">
        <f t="shared" ca="1" si="1"/>
        <v>126</v>
      </c>
    </row>
    <row r="65" spans="1:33">
      <c r="A65" s="142"/>
      <c r="B65" s="146"/>
      <c r="C65" s="146"/>
      <c r="D65" s="146"/>
      <c r="E65" s="146"/>
      <c r="F65" s="146"/>
      <c r="G65" s="146"/>
      <c r="H65" s="146"/>
      <c r="I65" s="146"/>
      <c r="J65" s="136">
        <f t="shared" si="2"/>
        <v>0</v>
      </c>
      <c r="K65" s="133"/>
      <c r="L65" s="277">
        <v>63</v>
      </c>
      <c r="M65" s="491"/>
      <c r="N65" s="281"/>
      <c r="O65" s="280"/>
      <c r="P65" s="359"/>
      <c r="Q65" s="492"/>
      <c r="R65" s="493"/>
      <c r="S65" s="360"/>
      <c r="T65" s="319" t="e">
        <f t="shared" si="0"/>
        <v>#DIV/0!</v>
      </c>
      <c r="U65" s="494"/>
      <c r="V65" s="494"/>
      <c r="W65" s="494"/>
      <c r="X65" s="494"/>
      <c r="Y65" s="495"/>
      <c r="Z65" s="138"/>
      <c r="AG65" s="140">
        <f t="shared" ca="1" si="1"/>
        <v>126</v>
      </c>
    </row>
    <row r="66" spans="1:33">
      <c r="A66" s="142"/>
      <c r="B66" s="146"/>
      <c r="C66" s="146"/>
      <c r="D66" s="146"/>
      <c r="E66" s="146"/>
      <c r="F66" s="146"/>
      <c r="G66" s="146"/>
      <c r="H66" s="146"/>
      <c r="I66" s="146"/>
      <c r="J66" s="136">
        <f t="shared" si="2"/>
        <v>0</v>
      </c>
      <c r="K66" s="133"/>
      <c r="L66" s="277">
        <v>64</v>
      </c>
      <c r="M66" s="491"/>
      <c r="N66" s="281"/>
      <c r="O66" s="280"/>
      <c r="P66" s="359"/>
      <c r="Q66" s="492"/>
      <c r="R66" s="493"/>
      <c r="S66" s="360"/>
      <c r="T66" s="319" t="e">
        <f t="shared" si="0"/>
        <v>#DIV/0!</v>
      </c>
      <c r="U66" s="494"/>
      <c r="V66" s="494"/>
      <c r="W66" s="494"/>
      <c r="X66" s="494"/>
      <c r="Y66" s="495"/>
      <c r="Z66" s="138"/>
      <c r="AG66" s="140">
        <f t="shared" ca="1" si="1"/>
        <v>126</v>
      </c>
    </row>
    <row r="67" spans="1:33">
      <c r="A67" s="142"/>
      <c r="B67" s="146"/>
      <c r="C67" s="146"/>
      <c r="D67" s="146"/>
      <c r="E67" s="146"/>
      <c r="F67" s="146"/>
      <c r="G67" s="146"/>
      <c r="H67" s="146"/>
      <c r="I67" s="146"/>
      <c r="J67" s="136">
        <f t="shared" si="2"/>
        <v>0</v>
      </c>
      <c r="K67" s="133"/>
      <c r="L67" s="277">
        <v>65</v>
      </c>
      <c r="M67" s="491"/>
      <c r="N67" s="281"/>
      <c r="O67" s="280"/>
      <c r="P67" s="359"/>
      <c r="Q67" s="492"/>
      <c r="R67" s="493"/>
      <c r="S67" s="360"/>
      <c r="T67" s="319" t="e">
        <f t="shared" si="0"/>
        <v>#DIV/0!</v>
      </c>
      <c r="U67" s="494"/>
      <c r="V67" s="494"/>
      <c r="W67" s="494"/>
      <c r="X67" s="494"/>
      <c r="Y67" s="495"/>
      <c r="Z67" s="124"/>
      <c r="AG67" s="140">
        <f t="shared" ca="1" si="1"/>
        <v>126</v>
      </c>
    </row>
    <row r="68" spans="1:33">
      <c r="A68" s="142"/>
      <c r="B68" s="146"/>
      <c r="C68" s="146"/>
      <c r="D68" s="146"/>
      <c r="E68" s="146"/>
      <c r="F68" s="146"/>
      <c r="G68" s="146"/>
      <c r="H68" s="146"/>
      <c r="I68" s="146"/>
      <c r="J68" s="136">
        <f t="shared" si="2"/>
        <v>0</v>
      </c>
      <c r="K68" s="133"/>
      <c r="L68" s="277">
        <v>66</v>
      </c>
      <c r="M68" s="491"/>
      <c r="N68" s="281"/>
      <c r="O68" s="280"/>
      <c r="P68" s="359"/>
      <c r="Q68" s="492"/>
      <c r="R68" s="493"/>
      <c r="S68" s="360"/>
      <c r="T68" s="319" t="e">
        <f t="shared" si="0"/>
        <v>#DIV/0!</v>
      </c>
      <c r="U68" s="494"/>
      <c r="V68" s="494"/>
      <c r="W68" s="494"/>
      <c r="X68" s="494"/>
      <c r="Y68" s="495"/>
      <c r="Z68" s="124"/>
      <c r="AG68" s="140">
        <f t="shared" ca="1" si="1"/>
        <v>126</v>
      </c>
    </row>
    <row r="69" spans="1:33">
      <c r="A69" s="142"/>
      <c r="B69" s="146"/>
      <c r="C69" s="146"/>
      <c r="D69" s="146"/>
      <c r="E69" s="146"/>
      <c r="F69" s="146"/>
      <c r="G69" s="146"/>
      <c r="H69" s="146"/>
      <c r="I69" s="146"/>
      <c r="J69" s="136">
        <f t="shared" ref="J69:J72" si="4">J68</f>
        <v>0</v>
      </c>
      <c r="K69" s="133"/>
      <c r="L69" s="277">
        <v>67</v>
      </c>
      <c r="M69" s="491"/>
      <c r="N69" s="281"/>
      <c r="O69" s="280"/>
      <c r="P69" s="359"/>
      <c r="Q69" s="492"/>
      <c r="R69" s="493"/>
      <c r="S69" s="360"/>
      <c r="T69" s="319" t="e">
        <f t="shared" ref="T69:T72" si="5">ROUND(S69*100/J69,0)</f>
        <v>#DIV/0!</v>
      </c>
      <c r="U69" s="494"/>
      <c r="V69" s="494"/>
      <c r="W69" s="494"/>
      <c r="X69" s="494"/>
      <c r="Y69" s="495"/>
      <c r="Z69" s="124"/>
      <c r="AG69" s="140">
        <f t="shared" ref="AG69:AG72" ca="1" si="6">DATEDIF(R69,TODAY(),"Y")</f>
        <v>126</v>
      </c>
    </row>
    <row r="70" spans="1:33">
      <c r="A70" s="142"/>
      <c r="B70" s="146"/>
      <c r="C70" s="146"/>
      <c r="D70" s="146"/>
      <c r="E70" s="146"/>
      <c r="F70" s="146"/>
      <c r="G70" s="146"/>
      <c r="H70" s="146"/>
      <c r="I70" s="146"/>
      <c r="J70" s="136">
        <f t="shared" si="4"/>
        <v>0</v>
      </c>
      <c r="K70" s="133"/>
      <c r="L70" s="277">
        <v>68</v>
      </c>
      <c r="M70" s="491"/>
      <c r="N70" s="281"/>
      <c r="O70" s="280"/>
      <c r="P70" s="359"/>
      <c r="Q70" s="492"/>
      <c r="R70" s="493"/>
      <c r="S70" s="360"/>
      <c r="T70" s="319" t="e">
        <f t="shared" si="5"/>
        <v>#DIV/0!</v>
      </c>
      <c r="U70" s="494"/>
      <c r="V70" s="494"/>
      <c r="W70" s="494"/>
      <c r="X70" s="494"/>
      <c r="Y70" s="495"/>
      <c r="Z70" s="124"/>
      <c r="AG70" s="140">
        <f t="shared" ca="1" si="6"/>
        <v>126</v>
      </c>
    </row>
    <row r="71" spans="1:33">
      <c r="A71" s="142"/>
      <c r="B71" s="146"/>
      <c r="C71" s="146"/>
      <c r="D71" s="146"/>
      <c r="E71" s="146"/>
      <c r="F71" s="146"/>
      <c r="G71" s="146"/>
      <c r="H71" s="146"/>
      <c r="I71" s="146"/>
      <c r="J71" s="136">
        <f t="shared" si="4"/>
        <v>0</v>
      </c>
      <c r="K71" s="133"/>
      <c r="L71" s="277">
        <v>69</v>
      </c>
      <c r="M71" s="491"/>
      <c r="N71" s="281"/>
      <c r="O71" s="280"/>
      <c r="P71" s="359"/>
      <c r="Q71" s="492"/>
      <c r="R71" s="493"/>
      <c r="S71" s="360"/>
      <c r="T71" s="319" t="e">
        <f t="shared" si="5"/>
        <v>#DIV/0!</v>
      </c>
      <c r="U71" s="494"/>
      <c r="V71" s="494"/>
      <c r="W71" s="494"/>
      <c r="X71" s="494"/>
      <c r="Y71" s="495"/>
      <c r="Z71" s="124"/>
      <c r="AG71" s="140">
        <f t="shared" ca="1" si="6"/>
        <v>126</v>
      </c>
    </row>
    <row r="72" spans="1:33">
      <c r="A72" s="142"/>
      <c r="B72" s="146"/>
      <c r="C72" s="146"/>
      <c r="D72" s="146"/>
      <c r="E72" s="146"/>
      <c r="F72" s="146"/>
      <c r="G72" s="146"/>
      <c r="H72" s="146"/>
      <c r="I72" s="146"/>
      <c r="J72" s="136">
        <f t="shared" si="4"/>
        <v>0</v>
      </c>
      <c r="K72" s="133"/>
      <c r="L72" s="277">
        <v>70</v>
      </c>
      <c r="M72" s="491"/>
      <c r="N72" s="281"/>
      <c r="O72" s="280"/>
      <c r="P72" s="359"/>
      <c r="Q72" s="492"/>
      <c r="R72" s="493"/>
      <c r="S72" s="360"/>
      <c r="T72" s="319" t="e">
        <f t="shared" si="5"/>
        <v>#DIV/0!</v>
      </c>
      <c r="U72" s="494"/>
      <c r="V72" s="494"/>
      <c r="W72" s="494"/>
      <c r="X72" s="494"/>
      <c r="Y72" s="495"/>
      <c r="Z72" s="124"/>
      <c r="AG72" s="140">
        <f t="shared" ca="1" si="6"/>
        <v>126</v>
      </c>
    </row>
    <row r="73" spans="1:33" ht="27" customHeight="1">
      <c r="A73" s="142"/>
      <c r="B73" s="124"/>
      <c r="C73" s="124"/>
      <c r="D73" s="124"/>
      <c r="E73" s="124"/>
      <c r="F73" s="124"/>
      <c r="G73" s="124"/>
      <c r="H73" s="124"/>
      <c r="I73" s="124"/>
      <c r="J73" s="125"/>
      <c r="K73" s="126"/>
      <c r="L73" s="150"/>
      <c r="M73" s="124"/>
      <c r="N73" s="124"/>
      <c r="O73" s="124"/>
      <c r="P73" s="124"/>
      <c r="Q73" s="124"/>
      <c r="R73" s="124"/>
      <c r="S73" s="124"/>
      <c r="T73" s="124"/>
      <c r="U73" s="127"/>
      <c r="V73" s="124"/>
      <c r="W73" s="124"/>
      <c r="X73" s="124"/>
      <c r="Y73" s="124"/>
      <c r="Z73" s="124"/>
    </row>
    <row r="74" spans="1:33" hidden="1">
      <c r="L74" s="153"/>
    </row>
    <row r="75" spans="1:33" hidden="1">
      <c r="L75" s="153"/>
    </row>
    <row r="76" spans="1:33" hidden="1">
      <c r="L76" s="153"/>
    </row>
    <row r="77" spans="1:33" hidden="1">
      <c r="L77" s="153"/>
    </row>
    <row r="78" spans="1:33" hidden="1">
      <c r="L78" s="153"/>
    </row>
    <row r="79" spans="1:33" hidden="1">
      <c r="L79" s="153"/>
    </row>
    <row r="80" spans="1:33" hidden="1">
      <c r="L80" s="153"/>
    </row>
    <row r="81" spans="12:12" hidden="1">
      <c r="L81" s="153"/>
    </row>
    <row r="82" spans="12:12" hidden="1">
      <c r="L82" s="153"/>
    </row>
    <row r="83" spans="12:12" hidden="1">
      <c r="L83" s="153"/>
    </row>
    <row r="84" spans="12:12" hidden="1">
      <c r="L84" s="153"/>
    </row>
    <row r="85" spans="12:12" hidden="1">
      <c r="L85" s="153"/>
    </row>
    <row r="86" spans="12:12" hidden="1">
      <c r="L86" s="153"/>
    </row>
    <row r="87" spans="12:12" hidden="1">
      <c r="L87" s="153"/>
    </row>
  </sheetData>
  <sheetProtection password="994C" sheet="1" objects="1" scenarios="1" formatCells="0"/>
  <customSheetViews>
    <customSheetView guid="{EA6B0EC3-BB73-4DF1-A5C6-38A113AF26EE}" showGridLines="0" hiddenColumns="1">
      <pane xSplit="13" ySplit="2" topLeftCell="N3" activePane="bottomRight" state="frozen"/>
      <selection pane="bottomRight" activeCell="M2" sqref="M2"/>
      <pageMargins left="0.5" right="0.5" top="0.5" bottom="0.25" header="0.3" footer="0.3"/>
      <printOptions horizontalCentered="1" gridLines="1"/>
      <pageSetup paperSize="9" pageOrder="overThenDown" orientation="portrait" blackAndWhite="1" verticalDpi="0" r:id="rId1"/>
    </customSheetView>
  </customSheetViews>
  <mergeCells count="27">
    <mergeCell ref="B16:D16"/>
    <mergeCell ref="B17:D17"/>
    <mergeCell ref="B13:D13"/>
    <mergeCell ref="E2:G2"/>
    <mergeCell ref="B12:D12"/>
    <mergeCell ref="B14:D14"/>
    <mergeCell ref="E14:G14"/>
    <mergeCell ref="B15:D15"/>
    <mergeCell ref="E15:I15"/>
    <mergeCell ref="B9:D9"/>
    <mergeCell ref="E9:I9"/>
    <mergeCell ref="B10:D10"/>
    <mergeCell ref="E10:I10"/>
    <mergeCell ref="B11:D11"/>
    <mergeCell ref="E11:I11"/>
    <mergeCell ref="B6:D6"/>
    <mergeCell ref="E6:I6"/>
    <mergeCell ref="B7:D7"/>
    <mergeCell ref="E7:I7"/>
    <mergeCell ref="B8:D8"/>
    <mergeCell ref="E8:I8"/>
    <mergeCell ref="B5:D5"/>
    <mergeCell ref="E5:I5"/>
    <mergeCell ref="B3:D3"/>
    <mergeCell ref="E3:I3"/>
    <mergeCell ref="B4:D4"/>
    <mergeCell ref="E4:I4"/>
  </mergeCells>
  <dataValidations count="9">
    <dataValidation type="whole" operator="lessThanOrEqual" allowBlank="1" showErrorMessage="1" sqref="S65551:S65607 JN65551:JN65607 TJ65551:TJ65607 ADF65551:ADF65607 ANB65551:ANB65607 AWX65551:AWX65607 BGT65551:BGT65607 BQP65551:BQP65607 CAL65551:CAL65607 CKH65551:CKH65607 CUD65551:CUD65607 DDZ65551:DDZ65607 DNV65551:DNV65607 DXR65551:DXR65607 EHN65551:EHN65607 ERJ65551:ERJ65607 FBF65551:FBF65607 FLB65551:FLB65607 FUX65551:FUX65607 GET65551:GET65607 GOP65551:GOP65607 GYL65551:GYL65607 HIH65551:HIH65607 HSD65551:HSD65607 IBZ65551:IBZ65607 ILV65551:ILV65607 IVR65551:IVR65607 JFN65551:JFN65607 JPJ65551:JPJ65607 JZF65551:JZF65607 KJB65551:KJB65607 KSX65551:KSX65607 LCT65551:LCT65607 LMP65551:LMP65607 LWL65551:LWL65607 MGH65551:MGH65607 MQD65551:MQD65607 MZZ65551:MZZ65607 NJV65551:NJV65607 NTR65551:NTR65607 ODN65551:ODN65607 ONJ65551:ONJ65607 OXF65551:OXF65607 PHB65551:PHB65607 PQX65551:PQX65607 QAT65551:QAT65607 QKP65551:QKP65607 QUL65551:QUL65607 REH65551:REH65607 ROD65551:ROD65607 RXZ65551:RXZ65607 SHV65551:SHV65607 SRR65551:SRR65607 TBN65551:TBN65607 TLJ65551:TLJ65607 TVF65551:TVF65607 UFB65551:UFB65607 UOX65551:UOX65607 UYT65551:UYT65607 VIP65551:VIP65607 VSL65551:VSL65607 WCH65551:WCH65607 WMD65551:WMD65607 WVZ65551:WVZ65607 S131087:S131143 JN131087:JN131143 TJ131087:TJ131143 ADF131087:ADF131143 ANB131087:ANB131143 AWX131087:AWX131143 BGT131087:BGT131143 BQP131087:BQP131143 CAL131087:CAL131143 CKH131087:CKH131143 CUD131087:CUD131143 DDZ131087:DDZ131143 DNV131087:DNV131143 DXR131087:DXR131143 EHN131087:EHN131143 ERJ131087:ERJ131143 FBF131087:FBF131143 FLB131087:FLB131143 FUX131087:FUX131143 GET131087:GET131143 GOP131087:GOP131143 GYL131087:GYL131143 HIH131087:HIH131143 HSD131087:HSD131143 IBZ131087:IBZ131143 ILV131087:ILV131143 IVR131087:IVR131143 JFN131087:JFN131143 JPJ131087:JPJ131143 JZF131087:JZF131143 KJB131087:KJB131143 KSX131087:KSX131143 LCT131087:LCT131143 LMP131087:LMP131143 LWL131087:LWL131143 MGH131087:MGH131143 MQD131087:MQD131143 MZZ131087:MZZ131143 NJV131087:NJV131143 NTR131087:NTR131143 ODN131087:ODN131143 ONJ131087:ONJ131143 OXF131087:OXF131143 PHB131087:PHB131143 PQX131087:PQX131143 QAT131087:QAT131143 QKP131087:QKP131143 QUL131087:QUL131143 REH131087:REH131143 ROD131087:ROD131143 RXZ131087:RXZ131143 SHV131087:SHV131143 SRR131087:SRR131143 TBN131087:TBN131143 TLJ131087:TLJ131143 TVF131087:TVF131143 UFB131087:UFB131143 UOX131087:UOX131143 UYT131087:UYT131143 VIP131087:VIP131143 VSL131087:VSL131143 WCH131087:WCH131143 WMD131087:WMD131143 WVZ131087:WVZ131143 S196623:S196679 JN196623:JN196679 TJ196623:TJ196679 ADF196623:ADF196679 ANB196623:ANB196679 AWX196623:AWX196679 BGT196623:BGT196679 BQP196623:BQP196679 CAL196623:CAL196679 CKH196623:CKH196679 CUD196623:CUD196679 DDZ196623:DDZ196679 DNV196623:DNV196679 DXR196623:DXR196679 EHN196623:EHN196679 ERJ196623:ERJ196679 FBF196623:FBF196679 FLB196623:FLB196679 FUX196623:FUX196679 GET196623:GET196679 GOP196623:GOP196679 GYL196623:GYL196679 HIH196623:HIH196679 HSD196623:HSD196679 IBZ196623:IBZ196679 ILV196623:ILV196679 IVR196623:IVR196679 JFN196623:JFN196679 JPJ196623:JPJ196679 JZF196623:JZF196679 KJB196623:KJB196679 KSX196623:KSX196679 LCT196623:LCT196679 LMP196623:LMP196679 LWL196623:LWL196679 MGH196623:MGH196679 MQD196623:MQD196679 MZZ196623:MZZ196679 NJV196623:NJV196679 NTR196623:NTR196679 ODN196623:ODN196679 ONJ196623:ONJ196679 OXF196623:OXF196679 PHB196623:PHB196679 PQX196623:PQX196679 QAT196623:QAT196679 QKP196623:QKP196679 QUL196623:QUL196679 REH196623:REH196679 ROD196623:ROD196679 RXZ196623:RXZ196679 SHV196623:SHV196679 SRR196623:SRR196679 TBN196623:TBN196679 TLJ196623:TLJ196679 TVF196623:TVF196679 UFB196623:UFB196679 UOX196623:UOX196679 UYT196623:UYT196679 VIP196623:VIP196679 VSL196623:VSL196679 WCH196623:WCH196679 WMD196623:WMD196679 WVZ196623:WVZ196679 S262159:S262215 JN262159:JN262215 TJ262159:TJ262215 ADF262159:ADF262215 ANB262159:ANB262215 AWX262159:AWX262215 BGT262159:BGT262215 BQP262159:BQP262215 CAL262159:CAL262215 CKH262159:CKH262215 CUD262159:CUD262215 DDZ262159:DDZ262215 DNV262159:DNV262215 DXR262159:DXR262215 EHN262159:EHN262215 ERJ262159:ERJ262215 FBF262159:FBF262215 FLB262159:FLB262215 FUX262159:FUX262215 GET262159:GET262215 GOP262159:GOP262215 GYL262159:GYL262215 HIH262159:HIH262215 HSD262159:HSD262215 IBZ262159:IBZ262215 ILV262159:ILV262215 IVR262159:IVR262215 JFN262159:JFN262215 JPJ262159:JPJ262215 JZF262159:JZF262215 KJB262159:KJB262215 KSX262159:KSX262215 LCT262159:LCT262215 LMP262159:LMP262215 LWL262159:LWL262215 MGH262159:MGH262215 MQD262159:MQD262215 MZZ262159:MZZ262215 NJV262159:NJV262215 NTR262159:NTR262215 ODN262159:ODN262215 ONJ262159:ONJ262215 OXF262159:OXF262215 PHB262159:PHB262215 PQX262159:PQX262215 QAT262159:QAT262215 QKP262159:QKP262215 QUL262159:QUL262215 REH262159:REH262215 ROD262159:ROD262215 RXZ262159:RXZ262215 SHV262159:SHV262215 SRR262159:SRR262215 TBN262159:TBN262215 TLJ262159:TLJ262215 TVF262159:TVF262215 UFB262159:UFB262215 UOX262159:UOX262215 UYT262159:UYT262215 VIP262159:VIP262215 VSL262159:VSL262215 WCH262159:WCH262215 WMD262159:WMD262215 WVZ262159:WVZ262215 S327695:S327751 JN327695:JN327751 TJ327695:TJ327751 ADF327695:ADF327751 ANB327695:ANB327751 AWX327695:AWX327751 BGT327695:BGT327751 BQP327695:BQP327751 CAL327695:CAL327751 CKH327695:CKH327751 CUD327695:CUD327751 DDZ327695:DDZ327751 DNV327695:DNV327751 DXR327695:DXR327751 EHN327695:EHN327751 ERJ327695:ERJ327751 FBF327695:FBF327751 FLB327695:FLB327751 FUX327695:FUX327751 GET327695:GET327751 GOP327695:GOP327751 GYL327695:GYL327751 HIH327695:HIH327751 HSD327695:HSD327751 IBZ327695:IBZ327751 ILV327695:ILV327751 IVR327695:IVR327751 JFN327695:JFN327751 JPJ327695:JPJ327751 JZF327695:JZF327751 KJB327695:KJB327751 KSX327695:KSX327751 LCT327695:LCT327751 LMP327695:LMP327751 LWL327695:LWL327751 MGH327695:MGH327751 MQD327695:MQD327751 MZZ327695:MZZ327751 NJV327695:NJV327751 NTR327695:NTR327751 ODN327695:ODN327751 ONJ327695:ONJ327751 OXF327695:OXF327751 PHB327695:PHB327751 PQX327695:PQX327751 QAT327695:QAT327751 QKP327695:QKP327751 QUL327695:QUL327751 REH327695:REH327751 ROD327695:ROD327751 RXZ327695:RXZ327751 SHV327695:SHV327751 SRR327695:SRR327751 TBN327695:TBN327751 TLJ327695:TLJ327751 TVF327695:TVF327751 UFB327695:UFB327751 UOX327695:UOX327751 UYT327695:UYT327751 VIP327695:VIP327751 VSL327695:VSL327751 WCH327695:WCH327751 WMD327695:WMD327751 WVZ327695:WVZ327751 S393231:S393287 JN393231:JN393287 TJ393231:TJ393287 ADF393231:ADF393287 ANB393231:ANB393287 AWX393231:AWX393287 BGT393231:BGT393287 BQP393231:BQP393287 CAL393231:CAL393287 CKH393231:CKH393287 CUD393231:CUD393287 DDZ393231:DDZ393287 DNV393231:DNV393287 DXR393231:DXR393287 EHN393231:EHN393287 ERJ393231:ERJ393287 FBF393231:FBF393287 FLB393231:FLB393287 FUX393231:FUX393287 GET393231:GET393287 GOP393231:GOP393287 GYL393231:GYL393287 HIH393231:HIH393287 HSD393231:HSD393287 IBZ393231:IBZ393287 ILV393231:ILV393287 IVR393231:IVR393287 JFN393231:JFN393287 JPJ393231:JPJ393287 JZF393231:JZF393287 KJB393231:KJB393287 KSX393231:KSX393287 LCT393231:LCT393287 LMP393231:LMP393287 LWL393231:LWL393287 MGH393231:MGH393287 MQD393231:MQD393287 MZZ393231:MZZ393287 NJV393231:NJV393287 NTR393231:NTR393287 ODN393231:ODN393287 ONJ393231:ONJ393287 OXF393231:OXF393287 PHB393231:PHB393287 PQX393231:PQX393287 QAT393231:QAT393287 QKP393231:QKP393287 QUL393231:QUL393287 REH393231:REH393287 ROD393231:ROD393287 RXZ393231:RXZ393287 SHV393231:SHV393287 SRR393231:SRR393287 TBN393231:TBN393287 TLJ393231:TLJ393287 TVF393231:TVF393287 UFB393231:UFB393287 UOX393231:UOX393287 UYT393231:UYT393287 VIP393231:VIP393287 VSL393231:VSL393287 WCH393231:WCH393287 WMD393231:WMD393287 WVZ393231:WVZ393287 S458767:S458823 JN458767:JN458823 TJ458767:TJ458823 ADF458767:ADF458823 ANB458767:ANB458823 AWX458767:AWX458823 BGT458767:BGT458823 BQP458767:BQP458823 CAL458767:CAL458823 CKH458767:CKH458823 CUD458767:CUD458823 DDZ458767:DDZ458823 DNV458767:DNV458823 DXR458767:DXR458823 EHN458767:EHN458823 ERJ458767:ERJ458823 FBF458767:FBF458823 FLB458767:FLB458823 FUX458767:FUX458823 GET458767:GET458823 GOP458767:GOP458823 GYL458767:GYL458823 HIH458767:HIH458823 HSD458767:HSD458823 IBZ458767:IBZ458823 ILV458767:ILV458823 IVR458767:IVR458823 JFN458767:JFN458823 JPJ458767:JPJ458823 JZF458767:JZF458823 KJB458767:KJB458823 KSX458767:KSX458823 LCT458767:LCT458823 LMP458767:LMP458823 LWL458767:LWL458823 MGH458767:MGH458823 MQD458767:MQD458823 MZZ458767:MZZ458823 NJV458767:NJV458823 NTR458767:NTR458823 ODN458767:ODN458823 ONJ458767:ONJ458823 OXF458767:OXF458823 PHB458767:PHB458823 PQX458767:PQX458823 QAT458767:QAT458823 QKP458767:QKP458823 QUL458767:QUL458823 REH458767:REH458823 ROD458767:ROD458823 RXZ458767:RXZ458823 SHV458767:SHV458823 SRR458767:SRR458823 TBN458767:TBN458823 TLJ458767:TLJ458823 TVF458767:TVF458823 UFB458767:UFB458823 UOX458767:UOX458823 UYT458767:UYT458823 VIP458767:VIP458823 VSL458767:VSL458823 WCH458767:WCH458823 WMD458767:WMD458823 WVZ458767:WVZ458823 S524303:S524359 JN524303:JN524359 TJ524303:TJ524359 ADF524303:ADF524359 ANB524303:ANB524359 AWX524303:AWX524359 BGT524303:BGT524359 BQP524303:BQP524359 CAL524303:CAL524359 CKH524303:CKH524359 CUD524303:CUD524359 DDZ524303:DDZ524359 DNV524303:DNV524359 DXR524303:DXR524359 EHN524303:EHN524359 ERJ524303:ERJ524359 FBF524303:FBF524359 FLB524303:FLB524359 FUX524303:FUX524359 GET524303:GET524359 GOP524303:GOP524359 GYL524303:GYL524359 HIH524303:HIH524359 HSD524303:HSD524359 IBZ524303:IBZ524359 ILV524303:ILV524359 IVR524303:IVR524359 JFN524303:JFN524359 JPJ524303:JPJ524359 JZF524303:JZF524359 KJB524303:KJB524359 KSX524303:KSX524359 LCT524303:LCT524359 LMP524303:LMP524359 LWL524303:LWL524359 MGH524303:MGH524359 MQD524303:MQD524359 MZZ524303:MZZ524359 NJV524303:NJV524359 NTR524303:NTR524359 ODN524303:ODN524359 ONJ524303:ONJ524359 OXF524303:OXF524359 PHB524303:PHB524359 PQX524303:PQX524359 QAT524303:QAT524359 QKP524303:QKP524359 QUL524303:QUL524359 REH524303:REH524359 ROD524303:ROD524359 RXZ524303:RXZ524359 SHV524303:SHV524359 SRR524303:SRR524359 TBN524303:TBN524359 TLJ524303:TLJ524359 TVF524303:TVF524359 UFB524303:UFB524359 UOX524303:UOX524359 UYT524303:UYT524359 VIP524303:VIP524359 VSL524303:VSL524359 WCH524303:WCH524359 WMD524303:WMD524359 WVZ524303:WVZ524359 S589839:S589895 JN589839:JN589895 TJ589839:TJ589895 ADF589839:ADF589895 ANB589839:ANB589895 AWX589839:AWX589895 BGT589839:BGT589895 BQP589839:BQP589895 CAL589839:CAL589895 CKH589839:CKH589895 CUD589839:CUD589895 DDZ589839:DDZ589895 DNV589839:DNV589895 DXR589839:DXR589895 EHN589839:EHN589895 ERJ589839:ERJ589895 FBF589839:FBF589895 FLB589839:FLB589895 FUX589839:FUX589895 GET589839:GET589895 GOP589839:GOP589895 GYL589839:GYL589895 HIH589839:HIH589895 HSD589839:HSD589895 IBZ589839:IBZ589895 ILV589839:ILV589895 IVR589839:IVR589895 JFN589839:JFN589895 JPJ589839:JPJ589895 JZF589839:JZF589895 KJB589839:KJB589895 KSX589839:KSX589895 LCT589839:LCT589895 LMP589839:LMP589895 LWL589839:LWL589895 MGH589839:MGH589895 MQD589839:MQD589895 MZZ589839:MZZ589895 NJV589839:NJV589895 NTR589839:NTR589895 ODN589839:ODN589895 ONJ589839:ONJ589895 OXF589839:OXF589895 PHB589839:PHB589895 PQX589839:PQX589895 QAT589839:QAT589895 QKP589839:QKP589895 QUL589839:QUL589895 REH589839:REH589895 ROD589839:ROD589895 RXZ589839:RXZ589895 SHV589839:SHV589895 SRR589839:SRR589895 TBN589839:TBN589895 TLJ589839:TLJ589895 TVF589839:TVF589895 UFB589839:UFB589895 UOX589839:UOX589895 UYT589839:UYT589895 VIP589839:VIP589895 VSL589839:VSL589895 WCH589839:WCH589895 WMD589839:WMD589895 WVZ589839:WVZ589895 S655375:S655431 JN655375:JN655431 TJ655375:TJ655431 ADF655375:ADF655431 ANB655375:ANB655431 AWX655375:AWX655431 BGT655375:BGT655431 BQP655375:BQP655431 CAL655375:CAL655431 CKH655375:CKH655431 CUD655375:CUD655431 DDZ655375:DDZ655431 DNV655375:DNV655431 DXR655375:DXR655431 EHN655375:EHN655431 ERJ655375:ERJ655431 FBF655375:FBF655431 FLB655375:FLB655431 FUX655375:FUX655431 GET655375:GET655431 GOP655375:GOP655431 GYL655375:GYL655431 HIH655375:HIH655431 HSD655375:HSD655431 IBZ655375:IBZ655431 ILV655375:ILV655431 IVR655375:IVR655431 JFN655375:JFN655431 JPJ655375:JPJ655431 JZF655375:JZF655431 KJB655375:KJB655431 KSX655375:KSX655431 LCT655375:LCT655431 LMP655375:LMP655431 LWL655375:LWL655431 MGH655375:MGH655431 MQD655375:MQD655431 MZZ655375:MZZ655431 NJV655375:NJV655431 NTR655375:NTR655431 ODN655375:ODN655431 ONJ655375:ONJ655431 OXF655375:OXF655431 PHB655375:PHB655431 PQX655375:PQX655431 QAT655375:QAT655431 QKP655375:QKP655431 QUL655375:QUL655431 REH655375:REH655431 ROD655375:ROD655431 RXZ655375:RXZ655431 SHV655375:SHV655431 SRR655375:SRR655431 TBN655375:TBN655431 TLJ655375:TLJ655431 TVF655375:TVF655431 UFB655375:UFB655431 UOX655375:UOX655431 UYT655375:UYT655431 VIP655375:VIP655431 VSL655375:VSL655431 WCH655375:WCH655431 WMD655375:WMD655431 WVZ655375:WVZ655431 S720911:S720967 JN720911:JN720967 TJ720911:TJ720967 ADF720911:ADF720967 ANB720911:ANB720967 AWX720911:AWX720967 BGT720911:BGT720967 BQP720911:BQP720967 CAL720911:CAL720967 CKH720911:CKH720967 CUD720911:CUD720967 DDZ720911:DDZ720967 DNV720911:DNV720967 DXR720911:DXR720967 EHN720911:EHN720967 ERJ720911:ERJ720967 FBF720911:FBF720967 FLB720911:FLB720967 FUX720911:FUX720967 GET720911:GET720967 GOP720911:GOP720967 GYL720911:GYL720967 HIH720911:HIH720967 HSD720911:HSD720967 IBZ720911:IBZ720967 ILV720911:ILV720967 IVR720911:IVR720967 JFN720911:JFN720967 JPJ720911:JPJ720967 JZF720911:JZF720967 KJB720911:KJB720967 KSX720911:KSX720967 LCT720911:LCT720967 LMP720911:LMP720967 LWL720911:LWL720967 MGH720911:MGH720967 MQD720911:MQD720967 MZZ720911:MZZ720967 NJV720911:NJV720967 NTR720911:NTR720967 ODN720911:ODN720967 ONJ720911:ONJ720967 OXF720911:OXF720967 PHB720911:PHB720967 PQX720911:PQX720967 QAT720911:QAT720967 QKP720911:QKP720967 QUL720911:QUL720967 REH720911:REH720967 ROD720911:ROD720967 RXZ720911:RXZ720967 SHV720911:SHV720967 SRR720911:SRR720967 TBN720911:TBN720967 TLJ720911:TLJ720967 TVF720911:TVF720967 UFB720911:UFB720967 UOX720911:UOX720967 UYT720911:UYT720967 VIP720911:VIP720967 VSL720911:VSL720967 WCH720911:WCH720967 WMD720911:WMD720967 WVZ720911:WVZ720967 S786447:S786503 JN786447:JN786503 TJ786447:TJ786503 ADF786447:ADF786503 ANB786447:ANB786503 AWX786447:AWX786503 BGT786447:BGT786503 BQP786447:BQP786503 CAL786447:CAL786503 CKH786447:CKH786503 CUD786447:CUD786503 DDZ786447:DDZ786503 DNV786447:DNV786503 DXR786447:DXR786503 EHN786447:EHN786503 ERJ786447:ERJ786503 FBF786447:FBF786503 FLB786447:FLB786503 FUX786447:FUX786503 GET786447:GET786503 GOP786447:GOP786503 GYL786447:GYL786503 HIH786447:HIH786503 HSD786447:HSD786503 IBZ786447:IBZ786503 ILV786447:ILV786503 IVR786447:IVR786503 JFN786447:JFN786503 JPJ786447:JPJ786503 JZF786447:JZF786503 KJB786447:KJB786503 KSX786447:KSX786503 LCT786447:LCT786503 LMP786447:LMP786503 LWL786447:LWL786503 MGH786447:MGH786503 MQD786447:MQD786503 MZZ786447:MZZ786503 NJV786447:NJV786503 NTR786447:NTR786503 ODN786447:ODN786503 ONJ786447:ONJ786503 OXF786447:OXF786503 PHB786447:PHB786503 PQX786447:PQX786503 QAT786447:QAT786503 QKP786447:QKP786503 QUL786447:QUL786503 REH786447:REH786503 ROD786447:ROD786503 RXZ786447:RXZ786503 SHV786447:SHV786503 SRR786447:SRR786503 TBN786447:TBN786503 TLJ786447:TLJ786503 TVF786447:TVF786503 UFB786447:UFB786503 UOX786447:UOX786503 UYT786447:UYT786503 VIP786447:VIP786503 VSL786447:VSL786503 WCH786447:WCH786503 WMD786447:WMD786503 WVZ786447:WVZ786503 S851983:S852039 JN851983:JN852039 TJ851983:TJ852039 ADF851983:ADF852039 ANB851983:ANB852039 AWX851983:AWX852039 BGT851983:BGT852039 BQP851983:BQP852039 CAL851983:CAL852039 CKH851983:CKH852039 CUD851983:CUD852039 DDZ851983:DDZ852039 DNV851983:DNV852039 DXR851983:DXR852039 EHN851983:EHN852039 ERJ851983:ERJ852039 FBF851983:FBF852039 FLB851983:FLB852039 FUX851983:FUX852039 GET851983:GET852039 GOP851983:GOP852039 GYL851983:GYL852039 HIH851983:HIH852039 HSD851983:HSD852039 IBZ851983:IBZ852039 ILV851983:ILV852039 IVR851983:IVR852039 JFN851983:JFN852039 JPJ851983:JPJ852039 JZF851983:JZF852039 KJB851983:KJB852039 KSX851983:KSX852039 LCT851983:LCT852039 LMP851983:LMP852039 LWL851983:LWL852039 MGH851983:MGH852039 MQD851983:MQD852039 MZZ851983:MZZ852039 NJV851983:NJV852039 NTR851983:NTR852039 ODN851983:ODN852039 ONJ851983:ONJ852039 OXF851983:OXF852039 PHB851983:PHB852039 PQX851983:PQX852039 QAT851983:QAT852039 QKP851983:QKP852039 QUL851983:QUL852039 REH851983:REH852039 ROD851983:ROD852039 RXZ851983:RXZ852039 SHV851983:SHV852039 SRR851983:SRR852039 TBN851983:TBN852039 TLJ851983:TLJ852039 TVF851983:TVF852039 UFB851983:UFB852039 UOX851983:UOX852039 UYT851983:UYT852039 VIP851983:VIP852039 VSL851983:VSL852039 WCH851983:WCH852039 WMD851983:WMD852039 WVZ851983:WVZ852039 S917519:S917575 JN917519:JN917575 TJ917519:TJ917575 ADF917519:ADF917575 ANB917519:ANB917575 AWX917519:AWX917575 BGT917519:BGT917575 BQP917519:BQP917575 CAL917519:CAL917575 CKH917519:CKH917575 CUD917519:CUD917575 DDZ917519:DDZ917575 DNV917519:DNV917575 DXR917519:DXR917575 EHN917519:EHN917575 ERJ917519:ERJ917575 FBF917519:FBF917575 FLB917519:FLB917575 FUX917519:FUX917575 GET917519:GET917575 GOP917519:GOP917575 GYL917519:GYL917575 HIH917519:HIH917575 HSD917519:HSD917575 IBZ917519:IBZ917575 ILV917519:ILV917575 IVR917519:IVR917575 JFN917519:JFN917575 JPJ917519:JPJ917575 JZF917519:JZF917575 KJB917519:KJB917575 KSX917519:KSX917575 LCT917519:LCT917575 LMP917519:LMP917575 LWL917519:LWL917575 MGH917519:MGH917575 MQD917519:MQD917575 MZZ917519:MZZ917575 NJV917519:NJV917575 NTR917519:NTR917575 ODN917519:ODN917575 ONJ917519:ONJ917575 OXF917519:OXF917575 PHB917519:PHB917575 PQX917519:PQX917575 QAT917519:QAT917575 QKP917519:QKP917575 QUL917519:QUL917575 REH917519:REH917575 ROD917519:ROD917575 RXZ917519:RXZ917575 SHV917519:SHV917575 SRR917519:SRR917575 TBN917519:TBN917575 TLJ917519:TLJ917575 TVF917519:TVF917575 UFB917519:UFB917575 UOX917519:UOX917575 UYT917519:UYT917575 VIP917519:VIP917575 VSL917519:VSL917575 WCH917519:WCH917575 WMD917519:WMD917575 WVZ917519:WVZ917575 S983055:S983111 JN983055:JN983111 TJ983055:TJ983111 ADF983055:ADF983111 ANB983055:ANB983111 AWX983055:AWX983111 BGT983055:BGT983111 BQP983055:BQP983111 CAL983055:CAL983111 CKH983055:CKH983111 CUD983055:CUD983111 DDZ983055:DDZ983111 DNV983055:DNV983111 DXR983055:DXR983111 EHN983055:EHN983111 ERJ983055:ERJ983111 FBF983055:FBF983111 FLB983055:FLB983111 FUX983055:FUX983111 GET983055:GET983111 GOP983055:GOP983111 GYL983055:GYL983111 HIH983055:HIH983111 HSD983055:HSD983111 IBZ983055:IBZ983111 ILV983055:ILV983111 IVR983055:IVR983111 JFN983055:JFN983111 JPJ983055:JPJ983111 JZF983055:JZF983111 KJB983055:KJB983111 KSX983055:KSX983111 LCT983055:LCT983111 LMP983055:LMP983111 LWL983055:LWL983111 MGH983055:MGH983111 MQD983055:MQD983111 MZZ983055:MZZ983111 NJV983055:NJV983111 NTR983055:NTR983111 ODN983055:ODN983111 ONJ983055:ONJ983111 OXF983055:OXF983111 PHB983055:PHB983111 PQX983055:PQX983111 QAT983055:QAT983111 QKP983055:QKP983111 QUL983055:QUL983111 REH983055:REH983111 ROD983055:ROD983111 RXZ983055:RXZ983111 SHV983055:SHV983111 SRR983055:SRR983111 TBN983055:TBN983111 TLJ983055:TLJ983111 TVF983055:TVF983111 UFB983055:UFB983111 UOX983055:UOX983111 UYT983055:UYT983111 VIP983055:VIP983111 VSL983055:VSL983111 WCH983055:WCH983111 WMD983055:WMD983111 WVZ983055:WVZ983111 WVZ11:WVZ72 JN11:JN72 TJ11:TJ72 ADF11:ADF72 ANB11:ANB72 AWX11:AWX72 BGT11:BGT72 BQP11:BQP72 CAL11:CAL72 CKH11:CKH72 CUD11:CUD72 DDZ11:DDZ72 DNV11:DNV72 DXR11:DXR72 EHN11:EHN72 ERJ11:ERJ72 FBF11:FBF72 FLB11:FLB72 FUX11:FUX72 GET11:GET72 GOP11:GOP72 GYL11:GYL72 HIH11:HIH72 HSD11:HSD72 IBZ11:IBZ72 ILV11:ILV72 IVR11:IVR72 JFN11:JFN72 JPJ11:JPJ72 JZF11:JZF72 KJB11:KJB72 KSX11:KSX72 LCT11:LCT72 LMP11:LMP72 LWL11:LWL72 MGH11:MGH72 MQD11:MQD72 MZZ11:MZZ72 NJV11:NJV72 NTR11:NTR72 ODN11:ODN72 ONJ11:ONJ72 OXF11:OXF72 PHB11:PHB72 PQX11:PQX72 QAT11:QAT72 QKP11:QKP72 QUL11:QUL72 REH11:REH72 ROD11:ROD72 RXZ11:RXZ72 SHV11:SHV72 SRR11:SRR72 TBN11:TBN72 TLJ11:TLJ72 TVF11:TVF72 UFB11:UFB72 UOX11:UOX72 UYT11:UYT72 VIP11:VIP72 VSL11:VSL72 WCH11:WCH72 WMD11:WMD72 S11:S72">
      <formula1>E20</formula1>
    </dataValidation>
    <dataValidation type="whole" operator="lessThanOrEqual" allowBlank="1" showErrorMessage="1" sqref="S3:S10 JN3:JN10 TJ3:TJ10 ADF3:ADF10 ANB3:ANB10 AWX3:AWX10 BGT3:BGT10 BQP3:BQP10 CAL3:CAL10 CKH3:CKH10 CUD3:CUD10 DDZ3:DDZ10 DNV3:DNV10 DXR3:DXR10 EHN3:EHN10 ERJ3:ERJ10 FBF3:FBF10 FLB3:FLB10 FUX3:FUX10 GET3:GET10 GOP3:GOP10 GYL3:GYL10 HIH3:HIH10 HSD3:HSD10 IBZ3:IBZ10 ILV3:ILV10 IVR3:IVR10 JFN3:JFN10 JPJ3:JPJ10 JZF3:JZF10 KJB3:KJB10 KSX3:KSX10 LCT3:LCT10 LMP3:LMP10 LWL3:LWL10 MGH3:MGH10 MQD3:MQD10 MZZ3:MZZ10 NJV3:NJV10 NTR3:NTR10 ODN3:ODN10 ONJ3:ONJ10 OXF3:OXF10 PHB3:PHB10 PQX3:PQX10 QAT3:QAT10 QKP3:QKP10 QUL3:QUL10 REH3:REH10 ROD3:ROD10 RXZ3:RXZ10 SHV3:SHV10 SRR3:SRR10 TBN3:TBN10 TLJ3:TLJ10 TVF3:TVF10 UFB3:UFB10 UOX3:UOX10 UYT3:UYT10 VIP3:VIP10 VSL3:VSL10 WCH3:WCH10 WMD3:WMD10 WVZ3:WVZ10 S65543:S65550 JN65543:JN65550 TJ65543:TJ65550 ADF65543:ADF65550 ANB65543:ANB65550 AWX65543:AWX65550 BGT65543:BGT65550 BQP65543:BQP65550 CAL65543:CAL65550 CKH65543:CKH65550 CUD65543:CUD65550 DDZ65543:DDZ65550 DNV65543:DNV65550 DXR65543:DXR65550 EHN65543:EHN65550 ERJ65543:ERJ65550 FBF65543:FBF65550 FLB65543:FLB65550 FUX65543:FUX65550 GET65543:GET65550 GOP65543:GOP65550 GYL65543:GYL65550 HIH65543:HIH65550 HSD65543:HSD65550 IBZ65543:IBZ65550 ILV65543:ILV65550 IVR65543:IVR65550 JFN65543:JFN65550 JPJ65543:JPJ65550 JZF65543:JZF65550 KJB65543:KJB65550 KSX65543:KSX65550 LCT65543:LCT65550 LMP65543:LMP65550 LWL65543:LWL65550 MGH65543:MGH65550 MQD65543:MQD65550 MZZ65543:MZZ65550 NJV65543:NJV65550 NTR65543:NTR65550 ODN65543:ODN65550 ONJ65543:ONJ65550 OXF65543:OXF65550 PHB65543:PHB65550 PQX65543:PQX65550 QAT65543:QAT65550 QKP65543:QKP65550 QUL65543:QUL65550 REH65543:REH65550 ROD65543:ROD65550 RXZ65543:RXZ65550 SHV65543:SHV65550 SRR65543:SRR65550 TBN65543:TBN65550 TLJ65543:TLJ65550 TVF65543:TVF65550 UFB65543:UFB65550 UOX65543:UOX65550 UYT65543:UYT65550 VIP65543:VIP65550 VSL65543:VSL65550 WCH65543:WCH65550 WMD65543:WMD65550 WVZ65543:WVZ65550 S131079:S131086 JN131079:JN131086 TJ131079:TJ131086 ADF131079:ADF131086 ANB131079:ANB131086 AWX131079:AWX131086 BGT131079:BGT131086 BQP131079:BQP131086 CAL131079:CAL131086 CKH131079:CKH131086 CUD131079:CUD131086 DDZ131079:DDZ131086 DNV131079:DNV131086 DXR131079:DXR131086 EHN131079:EHN131086 ERJ131079:ERJ131086 FBF131079:FBF131086 FLB131079:FLB131086 FUX131079:FUX131086 GET131079:GET131086 GOP131079:GOP131086 GYL131079:GYL131086 HIH131079:HIH131086 HSD131079:HSD131086 IBZ131079:IBZ131086 ILV131079:ILV131086 IVR131079:IVR131086 JFN131079:JFN131086 JPJ131079:JPJ131086 JZF131079:JZF131086 KJB131079:KJB131086 KSX131079:KSX131086 LCT131079:LCT131086 LMP131079:LMP131086 LWL131079:LWL131086 MGH131079:MGH131086 MQD131079:MQD131086 MZZ131079:MZZ131086 NJV131079:NJV131086 NTR131079:NTR131086 ODN131079:ODN131086 ONJ131079:ONJ131086 OXF131079:OXF131086 PHB131079:PHB131086 PQX131079:PQX131086 QAT131079:QAT131086 QKP131079:QKP131086 QUL131079:QUL131086 REH131079:REH131086 ROD131079:ROD131086 RXZ131079:RXZ131086 SHV131079:SHV131086 SRR131079:SRR131086 TBN131079:TBN131086 TLJ131079:TLJ131086 TVF131079:TVF131086 UFB131079:UFB131086 UOX131079:UOX131086 UYT131079:UYT131086 VIP131079:VIP131086 VSL131079:VSL131086 WCH131079:WCH131086 WMD131079:WMD131086 WVZ131079:WVZ131086 S196615:S196622 JN196615:JN196622 TJ196615:TJ196622 ADF196615:ADF196622 ANB196615:ANB196622 AWX196615:AWX196622 BGT196615:BGT196622 BQP196615:BQP196622 CAL196615:CAL196622 CKH196615:CKH196622 CUD196615:CUD196622 DDZ196615:DDZ196622 DNV196615:DNV196622 DXR196615:DXR196622 EHN196615:EHN196622 ERJ196615:ERJ196622 FBF196615:FBF196622 FLB196615:FLB196622 FUX196615:FUX196622 GET196615:GET196622 GOP196615:GOP196622 GYL196615:GYL196622 HIH196615:HIH196622 HSD196615:HSD196622 IBZ196615:IBZ196622 ILV196615:ILV196622 IVR196615:IVR196622 JFN196615:JFN196622 JPJ196615:JPJ196622 JZF196615:JZF196622 KJB196615:KJB196622 KSX196615:KSX196622 LCT196615:LCT196622 LMP196615:LMP196622 LWL196615:LWL196622 MGH196615:MGH196622 MQD196615:MQD196622 MZZ196615:MZZ196622 NJV196615:NJV196622 NTR196615:NTR196622 ODN196615:ODN196622 ONJ196615:ONJ196622 OXF196615:OXF196622 PHB196615:PHB196622 PQX196615:PQX196622 QAT196615:QAT196622 QKP196615:QKP196622 QUL196615:QUL196622 REH196615:REH196622 ROD196615:ROD196622 RXZ196615:RXZ196622 SHV196615:SHV196622 SRR196615:SRR196622 TBN196615:TBN196622 TLJ196615:TLJ196622 TVF196615:TVF196622 UFB196615:UFB196622 UOX196615:UOX196622 UYT196615:UYT196622 VIP196615:VIP196622 VSL196615:VSL196622 WCH196615:WCH196622 WMD196615:WMD196622 WVZ196615:WVZ196622 S262151:S262158 JN262151:JN262158 TJ262151:TJ262158 ADF262151:ADF262158 ANB262151:ANB262158 AWX262151:AWX262158 BGT262151:BGT262158 BQP262151:BQP262158 CAL262151:CAL262158 CKH262151:CKH262158 CUD262151:CUD262158 DDZ262151:DDZ262158 DNV262151:DNV262158 DXR262151:DXR262158 EHN262151:EHN262158 ERJ262151:ERJ262158 FBF262151:FBF262158 FLB262151:FLB262158 FUX262151:FUX262158 GET262151:GET262158 GOP262151:GOP262158 GYL262151:GYL262158 HIH262151:HIH262158 HSD262151:HSD262158 IBZ262151:IBZ262158 ILV262151:ILV262158 IVR262151:IVR262158 JFN262151:JFN262158 JPJ262151:JPJ262158 JZF262151:JZF262158 KJB262151:KJB262158 KSX262151:KSX262158 LCT262151:LCT262158 LMP262151:LMP262158 LWL262151:LWL262158 MGH262151:MGH262158 MQD262151:MQD262158 MZZ262151:MZZ262158 NJV262151:NJV262158 NTR262151:NTR262158 ODN262151:ODN262158 ONJ262151:ONJ262158 OXF262151:OXF262158 PHB262151:PHB262158 PQX262151:PQX262158 QAT262151:QAT262158 QKP262151:QKP262158 QUL262151:QUL262158 REH262151:REH262158 ROD262151:ROD262158 RXZ262151:RXZ262158 SHV262151:SHV262158 SRR262151:SRR262158 TBN262151:TBN262158 TLJ262151:TLJ262158 TVF262151:TVF262158 UFB262151:UFB262158 UOX262151:UOX262158 UYT262151:UYT262158 VIP262151:VIP262158 VSL262151:VSL262158 WCH262151:WCH262158 WMD262151:WMD262158 WVZ262151:WVZ262158 S327687:S327694 JN327687:JN327694 TJ327687:TJ327694 ADF327687:ADF327694 ANB327687:ANB327694 AWX327687:AWX327694 BGT327687:BGT327694 BQP327687:BQP327694 CAL327687:CAL327694 CKH327687:CKH327694 CUD327687:CUD327694 DDZ327687:DDZ327694 DNV327687:DNV327694 DXR327687:DXR327694 EHN327687:EHN327694 ERJ327687:ERJ327694 FBF327687:FBF327694 FLB327687:FLB327694 FUX327687:FUX327694 GET327687:GET327694 GOP327687:GOP327694 GYL327687:GYL327694 HIH327687:HIH327694 HSD327687:HSD327694 IBZ327687:IBZ327694 ILV327687:ILV327694 IVR327687:IVR327694 JFN327687:JFN327694 JPJ327687:JPJ327694 JZF327687:JZF327694 KJB327687:KJB327694 KSX327687:KSX327694 LCT327687:LCT327694 LMP327687:LMP327694 LWL327687:LWL327694 MGH327687:MGH327694 MQD327687:MQD327694 MZZ327687:MZZ327694 NJV327687:NJV327694 NTR327687:NTR327694 ODN327687:ODN327694 ONJ327687:ONJ327694 OXF327687:OXF327694 PHB327687:PHB327694 PQX327687:PQX327694 QAT327687:QAT327694 QKP327687:QKP327694 QUL327687:QUL327694 REH327687:REH327694 ROD327687:ROD327694 RXZ327687:RXZ327694 SHV327687:SHV327694 SRR327687:SRR327694 TBN327687:TBN327694 TLJ327687:TLJ327694 TVF327687:TVF327694 UFB327687:UFB327694 UOX327687:UOX327694 UYT327687:UYT327694 VIP327687:VIP327694 VSL327687:VSL327694 WCH327687:WCH327694 WMD327687:WMD327694 WVZ327687:WVZ327694 S393223:S393230 JN393223:JN393230 TJ393223:TJ393230 ADF393223:ADF393230 ANB393223:ANB393230 AWX393223:AWX393230 BGT393223:BGT393230 BQP393223:BQP393230 CAL393223:CAL393230 CKH393223:CKH393230 CUD393223:CUD393230 DDZ393223:DDZ393230 DNV393223:DNV393230 DXR393223:DXR393230 EHN393223:EHN393230 ERJ393223:ERJ393230 FBF393223:FBF393230 FLB393223:FLB393230 FUX393223:FUX393230 GET393223:GET393230 GOP393223:GOP393230 GYL393223:GYL393230 HIH393223:HIH393230 HSD393223:HSD393230 IBZ393223:IBZ393230 ILV393223:ILV393230 IVR393223:IVR393230 JFN393223:JFN393230 JPJ393223:JPJ393230 JZF393223:JZF393230 KJB393223:KJB393230 KSX393223:KSX393230 LCT393223:LCT393230 LMP393223:LMP393230 LWL393223:LWL393230 MGH393223:MGH393230 MQD393223:MQD393230 MZZ393223:MZZ393230 NJV393223:NJV393230 NTR393223:NTR393230 ODN393223:ODN393230 ONJ393223:ONJ393230 OXF393223:OXF393230 PHB393223:PHB393230 PQX393223:PQX393230 QAT393223:QAT393230 QKP393223:QKP393230 QUL393223:QUL393230 REH393223:REH393230 ROD393223:ROD393230 RXZ393223:RXZ393230 SHV393223:SHV393230 SRR393223:SRR393230 TBN393223:TBN393230 TLJ393223:TLJ393230 TVF393223:TVF393230 UFB393223:UFB393230 UOX393223:UOX393230 UYT393223:UYT393230 VIP393223:VIP393230 VSL393223:VSL393230 WCH393223:WCH393230 WMD393223:WMD393230 WVZ393223:WVZ393230 S458759:S458766 JN458759:JN458766 TJ458759:TJ458766 ADF458759:ADF458766 ANB458759:ANB458766 AWX458759:AWX458766 BGT458759:BGT458766 BQP458759:BQP458766 CAL458759:CAL458766 CKH458759:CKH458766 CUD458759:CUD458766 DDZ458759:DDZ458766 DNV458759:DNV458766 DXR458759:DXR458766 EHN458759:EHN458766 ERJ458759:ERJ458766 FBF458759:FBF458766 FLB458759:FLB458766 FUX458759:FUX458766 GET458759:GET458766 GOP458759:GOP458766 GYL458759:GYL458766 HIH458759:HIH458766 HSD458759:HSD458766 IBZ458759:IBZ458766 ILV458759:ILV458766 IVR458759:IVR458766 JFN458759:JFN458766 JPJ458759:JPJ458766 JZF458759:JZF458766 KJB458759:KJB458766 KSX458759:KSX458766 LCT458759:LCT458766 LMP458759:LMP458766 LWL458759:LWL458766 MGH458759:MGH458766 MQD458759:MQD458766 MZZ458759:MZZ458766 NJV458759:NJV458766 NTR458759:NTR458766 ODN458759:ODN458766 ONJ458759:ONJ458766 OXF458759:OXF458766 PHB458759:PHB458766 PQX458759:PQX458766 QAT458759:QAT458766 QKP458759:QKP458766 QUL458759:QUL458766 REH458759:REH458766 ROD458759:ROD458766 RXZ458759:RXZ458766 SHV458759:SHV458766 SRR458759:SRR458766 TBN458759:TBN458766 TLJ458759:TLJ458766 TVF458759:TVF458766 UFB458759:UFB458766 UOX458759:UOX458766 UYT458759:UYT458766 VIP458759:VIP458766 VSL458759:VSL458766 WCH458759:WCH458766 WMD458759:WMD458766 WVZ458759:WVZ458766 S524295:S524302 JN524295:JN524302 TJ524295:TJ524302 ADF524295:ADF524302 ANB524295:ANB524302 AWX524295:AWX524302 BGT524295:BGT524302 BQP524295:BQP524302 CAL524295:CAL524302 CKH524295:CKH524302 CUD524295:CUD524302 DDZ524295:DDZ524302 DNV524295:DNV524302 DXR524295:DXR524302 EHN524295:EHN524302 ERJ524295:ERJ524302 FBF524295:FBF524302 FLB524295:FLB524302 FUX524295:FUX524302 GET524295:GET524302 GOP524295:GOP524302 GYL524295:GYL524302 HIH524295:HIH524302 HSD524295:HSD524302 IBZ524295:IBZ524302 ILV524295:ILV524302 IVR524295:IVR524302 JFN524295:JFN524302 JPJ524295:JPJ524302 JZF524295:JZF524302 KJB524295:KJB524302 KSX524295:KSX524302 LCT524295:LCT524302 LMP524295:LMP524302 LWL524295:LWL524302 MGH524295:MGH524302 MQD524295:MQD524302 MZZ524295:MZZ524302 NJV524295:NJV524302 NTR524295:NTR524302 ODN524295:ODN524302 ONJ524295:ONJ524302 OXF524295:OXF524302 PHB524295:PHB524302 PQX524295:PQX524302 QAT524295:QAT524302 QKP524295:QKP524302 QUL524295:QUL524302 REH524295:REH524302 ROD524295:ROD524302 RXZ524295:RXZ524302 SHV524295:SHV524302 SRR524295:SRR524302 TBN524295:TBN524302 TLJ524295:TLJ524302 TVF524295:TVF524302 UFB524295:UFB524302 UOX524295:UOX524302 UYT524295:UYT524302 VIP524295:VIP524302 VSL524295:VSL524302 WCH524295:WCH524302 WMD524295:WMD524302 WVZ524295:WVZ524302 S589831:S589838 JN589831:JN589838 TJ589831:TJ589838 ADF589831:ADF589838 ANB589831:ANB589838 AWX589831:AWX589838 BGT589831:BGT589838 BQP589831:BQP589838 CAL589831:CAL589838 CKH589831:CKH589838 CUD589831:CUD589838 DDZ589831:DDZ589838 DNV589831:DNV589838 DXR589831:DXR589838 EHN589831:EHN589838 ERJ589831:ERJ589838 FBF589831:FBF589838 FLB589831:FLB589838 FUX589831:FUX589838 GET589831:GET589838 GOP589831:GOP589838 GYL589831:GYL589838 HIH589831:HIH589838 HSD589831:HSD589838 IBZ589831:IBZ589838 ILV589831:ILV589838 IVR589831:IVR589838 JFN589831:JFN589838 JPJ589831:JPJ589838 JZF589831:JZF589838 KJB589831:KJB589838 KSX589831:KSX589838 LCT589831:LCT589838 LMP589831:LMP589838 LWL589831:LWL589838 MGH589831:MGH589838 MQD589831:MQD589838 MZZ589831:MZZ589838 NJV589831:NJV589838 NTR589831:NTR589838 ODN589831:ODN589838 ONJ589831:ONJ589838 OXF589831:OXF589838 PHB589831:PHB589838 PQX589831:PQX589838 QAT589831:QAT589838 QKP589831:QKP589838 QUL589831:QUL589838 REH589831:REH589838 ROD589831:ROD589838 RXZ589831:RXZ589838 SHV589831:SHV589838 SRR589831:SRR589838 TBN589831:TBN589838 TLJ589831:TLJ589838 TVF589831:TVF589838 UFB589831:UFB589838 UOX589831:UOX589838 UYT589831:UYT589838 VIP589831:VIP589838 VSL589831:VSL589838 WCH589831:WCH589838 WMD589831:WMD589838 WVZ589831:WVZ589838 S655367:S655374 JN655367:JN655374 TJ655367:TJ655374 ADF655367:ADF655374 ANB655367:ANB655374 AWX655367:AWX655374 BGT655367:BGT655374 BQP655367:BQP655374 CAL655367:CAL655374 CKH655367:CKH655374 CUD655367:CUD655374 DDZ655367:DDZ655374 DNV655367:DNV655374 DXR655367:DXR655374 EHN655367:EHN655374 ERJ655367:ERJ655374 FBF655367:FBF655374 FLB655367:FLB655374 FUX655367:FUX655374 GET655367:GET655374 GOP655367:GOP655374 GYL655367:GYL655374 HIH655367:HIH655374 HSD655367:HSD655374 IBZ655367:IBZ655374 ILV655367:ILV655374 IVR655367:IVR655374 JFN655367:JFN655374 JPJ655367:JPJ655374 JZF655367:JZF655374 KJB655367:KJB655374 KSX655367:KSX655374 LCT655367:LCT655374 LMP655367:LMP655374 LWL655367:LWL655374 MGH655367:MGH655374 MQD655367:MQD655374 MZZ655367:MZZ655374 NJV655367:NJV655374 NTR655367:NTR655374 ODN655367:ODN655374 ONJ655367:ONJ655374 OXF655367:OXF655374 PHB655367:PHB655374 PQX655367:PQX655374 QAT655367:QAT655374 QKP655367:QKP655374 QUL655367:QUL655374 REH655367:REH655374 ROD655367:ROD655374 RXZ655367:RXZ655374 SHV655367:SHV655374 SRR655367:SRR655374 TBN655367:TBN655374 TLJ655367:TLJ655374 TVF655367:TVF655374 UFB655367:UFB655374 UOX655367:UOX655374 UYT655367:UYT655374 VIP655367:VIP655374 VSL655367:VSL655374 WCH655367:WCH655374 WMD655367:WMD655374 WVZ655367:WVZ655374 S720903:S720910 JN720903:JN720910 TJ720903:TJ720910 ADF720903:ADF720910 ANB720903:ANB720910 AWX720903:AWX720910 BGT720903:BGT720910 BQP720903:BQP720910 CAL720903:CAL720910 CKH720903:CKH720910 CUD720903:CUD720910 DDZ720903:DDZ720910 DNV720903:DNV720910 DXR720903:DXR720910 EHN720903:EHN720910 ERJ720903:ERJ720910 FBF720903:FBF720910 FLB720903:FLB720910 FUX720903:FUX720910 GET720903:GET720910 GOP720903:GOP720910 GYL720903:GYL720910 HIH720903:HIH720910 HSD720903:HSD720910 IBZ720903:IBZ720910 ILV720903:ILV720910 IVR720903:IVR720910 JFN720903:JFN720910 JPJ720903:JPJ720910 JZF720903:JZF720910 KJB720903:KJB720910 KSX720903:KSX720910 LCT720903:LCT720910 LMP720903:LMP720910 LWL720903:LWL720910 MGH720903:MGH720910 MQD720903:MQD720910 MZZ720903:MZZ720910 NJV720903:NJV720910 NTR720903:NTR720910 ODN720903:ODN720910 ONJ720903:ONJ720910 OXF720903:OXF720910 PHB720903:PHB720910 PQX720903:PQX720910 QAT720903:QAT720910 QKP720903:QKP720910 QUL720903:QUL720910 REH720903:REH720910 ROD720903:ROD720910 RXZ720903:RXZ720910 SHV720903:SHV720910 SRR720903:SRR720910 TBN720903:TBN720910 TLJ720903:TLJ720910 TVF720903:TVF720910 UFB720903:UFB720910 UOX720903:UOX720910 UYT720903:UYT720910 VIP720903:VIP720910 VSL720903:VSL720910 WCH720903:WCH720910 WMD720903:WMD720910 WVZ720903:WVZ720910 S786439:S786446 JN786439:JN786446 TJ786439:TJ786446 ADF786439:ADF786446 ANB786439:ANB786446 AWX786439:AWX786446 BGT786439:BGT786446 BQP786439:BQP786446 CAL786439:CAL786446 CKH786439:CKH786446 CUD786439:CUD786446 DDZ786439:DDZ786446 DNV786439:DNV786446 DXR786439:DXR786446 EHN786439:EHN786446 ERJ786439:ERJ786446 FBF786439:FBF786446 FLB786439:FLB786446 FUX786439:FUX786446 GET786439:GET786446 GOP786439:GOP786446 GYL786439:GYL786446 HIH786439:HIH786446 HSD786439:HSD786446 IBZ786439:IBZ786446 ILV786439:ILV786446 IVR786439:IVR786446 JFN786439:JFN786446 JPJ786439:JPJ786446 JZF786439:JZF786446 KJB786439:KJB786446 KSX786439:KSX786446 LCT786439:LCT786446 LMP786439:LMP786446 LWL786439:LWL786446 MGH786439:MGH786446 MQD786439:MQD786446 MZZ786439:MZZ786446 NJV786439:NJV786446 NTR786439:NTR786446 ODN786439:ODN786446 ONJ786439:ONJ786446 OXF786439:OXF786446 PHB786439:PHB786446 PQX786439:PQX786446 QAT786439:QAT786446 QKP786439:QKP786446 QUL786439:QUL786446 REH786439:REH786446 ROD786439:ROD786446 RXZ786439:RXZ786446 SHV786439:SHV786446 SRR786439:SRR786446 TBN786439:TBN786446 TLJ786439:TLJ786446 TVF786439:TVF786446 UFB786439:UFB786446 UOX786439:UOX786446 UYT786439:UYT786446 VIP786439:VIP786446 VSL786439:VSL786446 WCH786439:WCH786446 WMD786439:WMD786446 WVZ786439:WVZ786446 S851975:S851982 JN851975:JN851982 TJ851975:TJ851982 ADF851975:ADF851982 ANB851975:ANB851982 AWX851975:AWX851982 BGT851975:BGT851982 BQP851975:BQP851982 CAL851975:CAL851982 CKH851975:CKH851982 CUD851975:CUD851982 DDZ851975:DDZ851982 DNV851975:DNV851982 DXR851975:DXR851982 EHN851975:EHN851982 ERJ851975:ERJ851982 FBF851975:FBF851982 FLB851975:FLB851982 FUX851975:FUX851982 GET851975:GET851982 GOP851975:GOP851982 GYL851975:GYL851982 HIH851975:HIH851982 HSD851975:HSD851982 IBZ851975:IBZ851982 ILV851975:ILV851982 IVR851975:IVR851982 JFN851975:JFN851982 JPJ851975:JPJ851982 JZF851975:JZF851982 KJB851975:KJB851982 KSX851975:KSX851982 LCT851975:LCT851982 LMP851975:LMP851982 LWL851975:LWL851982 MGH851975:MGH851982 MQD851975:MQD851982 MZZ851975:MZZ851982 NJV851975:NJV851982 NTR851975:NTR851982 ODN851975:ODN851982 ONJ851975:ONJ851982 OXF851975:OXF851982 PHB851975:PHB851982 PQX851975:PQX851982 QAT851975:QAT851982 QKP851975:QKP851982 QUL851975:QUL851982 REH851975:REH851982 ROD851975:ROD851982 RXZ851975:RXZ851982 SHV851975:SHV851982 SRR851975:SRR851982 TBN851975:TBN851982 TLJ851975:TLJ851982 TVF851975:TVF851982 UFB851975:UFB851982 UOX851975:UOX851982 UYT851975:UYT851982 VIP851975:VIP851982 VSL851975:VSL851982 WCH851975:WCH851982 WMD851975:WMD851982 WVZ851975:WVZ851982 S917511:S917518 JN917511:JN917518 TJ917511:TJ917518 ADF917511:ADF917518 ANB917511:ANB917518 AWX917511:AWX917518 BGT917511:BGT917518 BQP917511:BQP917518 CAL917511:CAL917518 CKH917511:CKH917518 CUD917511:CUD917518 DDZ917511:DDZ917518 DNV917511:DNV917518 DXR917511:DXR917518 EHN917511:EHN917518 ERJ917511:ERJ917518 FBF917511:FBF917518 FLB917511:FLB917518 FUX917511:FUX917518 GET917511:GET917518 GOP917511:GOP917518 GYL917511:GYL917518 HIH917511:HIH917518 HSD917511:HSD917518 IBZ917511:IBZ917518 ILV917511:ILV917518 IVR917511:IVR917518 JFN917511:JFN917518 JPJ917511:JPJ917518 JZF917511:JZF917518 KJB917511:KJB917518 KSX917511:KSX917518 LCT917511:LCT917518 LMP917511:LMP917518 LWL917511:LWL917518 MGH917511:MGH917518 MQD917511:MQD917518 MZZ917511:MZZ917518 NJV917511:NJV917518 NTR917511:NTR917518 ODN917511:ODN917518 ONJ917511:ONJ917518 OXF917511:OXF917518 PHB917511:PHB917518 PQX917511:PQX917518 QAT917511:QAT917518 QKP917511:QKP917518 QUL917511:QUL917518 REH917511:REH917518 ROD917511:ROD917518 RXZ917511:RXZ917518 SHV917511:SHV917518 SRR917511:SRR917518 TBN917511:TBN917518 TLJ917511:TLJ917518 TVF917511:TVF917518 UFB917511:UFB917518 UOX917511:UOX917518 UYT917511:UYT917518 VIP917511:VIP917518 VSL917511:VSL917518 WCH917511:WCH917518 WMD917511:WMD917518 WVZ917511:WVZ917518 S983047:S983054 JN983047:JN983054 TJ983047:TJ983054 ADF983047:ADF983054 ANB983047:ANB983054 AWX983047:AWX983054 BGT983047:BGT983054 BQP983047:BQP983054 CAL983047:CAL983054 CKH983047:CKH983054 CUD983047:CUD983054 DDZ983047:DDZ983054 DNV983047:DNV983054 DXR983047:DXR983054 EHN983047:EHN983054 ERJ983047:ERJ983054 FBF983047:FBF983054 FLB983047:FLB983054 FUX983047:FUX983054 GET983047:GET983054 GOP983047:GOP983054 GYL983047:GYL983054 HIH983047:HIH983054 HSD983047:HSD983054 IBZ983047:IBZ983054 ILV983047:ILV983054 IVR983047:IVR983054 JFN983047:JFN983054 JPJ983047:JPJ983054 JZF983047:JZF983054 KJB983047:KJB983054 KSX983047:KSX983054 LCT983047:LCT983054 LMP983047:LMP983054 LWL983047:LWL983054 MGH983047:MGH983054 MQD983047:MQD983054 MZZ983047:MZZ983054 NJV983047:NJV983054 NTR983047:NTR983054 ODN983047:ODN983054 ONJ983047:ONJ983054 OXF983047:OXF983054 PHB983047:PHB983054 PQX983047:PQX983054 QAT983047:QAT983054 QKP983047:QKP983054 QUL983047:QUL983054 REH983047:REH983054 ROD983047:ROD983054 RXZ983047:RXZ983054 SHV983047:SHV983054 SRR983047:SRR983054 TBN983047:TBN983054 TLJ983047:TLJ983054 TVF983047:TVF983054 UFB983047:UFB983054 UOX983047:UOX983054 UYT983047:UYT983054 VIP983047:VIP983054 VSL983047:VSL983054 WCH983047:WCH983054 WMD983047:WMD983054 WVZ983047:WVZ983054 T65543:T65607 JO65543:JO65607 TK65543:TK65607 ADG65543:ADG65607 ANC65543:ANC65607 AWY65543:AWY65607 BGU65543:BGU65607 BQQ65543:BQQ65607 CAM65543:CAM65607 CKI65543:CKI65607 CUE65543:CUE65607 DEA65543:DEA65607 DNW65543:DNW65607 DXS65543:DXS65607 EHO65543:EHO65607 ERK65543:ERK65607 FBG65543:FBG65607 FLC65543:FLC65607 FUY65543:FUY65607 GEU65543:GEU65607 GOQ65543:GOQ65607 GYM65543:GYM65607 HII65543:HII65607 HSE65543:HSE65607 ICA65543:ICA65607 ILW65543:ILW65607 IVS65543:IVS65607 JFO65543:JFO65607 JPK65543:JPK65607 JZG65543:JZG65607 KJC65543:KJC65607 KSY65543:KSY65607 LCU65543:LCU65607 LMQ65543:LMQ65607 LWM65543:LWM65607 MGI65543:MGI65607 MQE65543:MQE65607 NAA65543:NAA65607 NJW65543:NJW65607 NTS65543:NTS65607 ODO65543:ODO65607 ONK65543:ONK65607 OXG65543:OXG65607 PHC65543:PHC65607 PQY65543:PQY65607 QAU65543:QAU65607 QKQ65543:QKQ65607 QUM65543:QUM65607 REI65543:REI65607 ROE65543:ROE65607 RYA65543:RYA65607 SHW65543:SHW65607 SRS65543:SRS65607 TBO65543:TBO65607 TLK65543:TLK65607 TVG65543:TVG65607 UFC65543:UFC65607 UOY65543:UOY65607 UYU65543:UYU65607 VIQ65543:VIQ65607 VSM65543:VSM65607 WCI65543:WCI65607 WME65543:WME65607 WWA65543:WWA65607 T131079:T131143 JO131079:JO131143 TK131079:TK131143 ADG131079:ADG131143 ANC131079:ANC131143 AWY131079:AWY131143 BGU131079:BGU131143 BQQ131079:BQQ131143 CAM131079:CAM131143 CKI131079:CKI131143 CUE131079:CUE131143 DEA131079:DEA131143 DNW131079:DNW131143 DXS131079:DXS131143 EHO131079:EHO131143 ERK131079:ERK131143 FBG131079:FBG131143 FLC131079:FLC131143 FUY131079:FUY131143 GEU131079:GEU131143 GOQ131079:GOQ131143 GYM131079:GYM131143 HII131079:HII131143 HSE131079:HSE131143 ICA131079:ICA131143 ILW131079:ILW131143 IVS131079:IVS131143 JFO131079:JFO131143 JPK131079:JPK131143 JZG131079:JZG131143 KJC131079:KJC131143 KSY131079:KSY131143 LCU131079:LCU131143 LMQ131079:LMQ131143 LWM131079:LWM131143 MGI131079:MGI131143 MQE131079:MQE131143 NAA131079:NAA131143 NJW131079:NJW131143 NTS131079:NTS131143 ODO131079:ODO131143 ONK131079:ONK131143 OXG131079:OXG131143 PHC131079:PHC131143 PQY131079:PQY131143 QAU131079:QAU131143 QKQ131079:QKQ131143 QUM131079:QUM131143 REI131079:REI131143 ROE131079:ROE131143 RYA131079:RYA131143 SHW131079:SHW131143 SRS131079:SRS131143 TBO131079:TBO131143 TLK131079:TLK131143 TVG131079:TVG131143 UFC131079:UFC131143 UOY131079:UOY131143 UYU131079:UYU131143 VIQ131079:VIQ131143 VSM131079:VSM131143 WCI131079:WCI131143 WME131079:WME131143 WWA131079:WWA131143 T196615:T196679 JO196615:JO196679 TK196615:TK196679 ADG196615:ADG196679 ANC196615:ANC196679 AWY196615:AWY196679 BGU196615:BGU196679 BQQ196615:BQQ196679 CAM196615:CAM196679 CKI196615:CKI196679 CUE196615:CUE196679 DEA196615:DEA196679 DNW196615:DNW196679 DXS196615:DXS196679 EHO196615:EHO196679 ERK196615:ERK196679 FBG196615:FBG196679 FLC196615:FLC196679 FUY196615:FUY196679 GEU196615:GEU196679 GOQ196615:GOQ196679 GYM196615:GYM196679 HII196615:HII196679 HSE196615:HSE196679 ICA196615:ICA196679 ILW196615:ILW196679 IVS196615:IVS196679 JFO196615:JFO196679 JPK196615:JPK196679 JZG196615:JZG196679 KJC196615:KJC196679 KSY196615:KSY196679 LCU196615:LCU196679 LMQ196615:LMQ196679 LWM196615:LWM196679 MGI196615:MGI196679 MQE196615:MQE196679 NAA196615:NAA196679 NJW196615:NJW196679 NTS196615:NTS196679 ODO196615:ODO196679 ONK196615:ONK196679 OXG196615:OXG196679 PHC196615:PHC196679 PQY196615:PQY196679 QAU196615:QAU196679 QKQ196615:QKQ196679 QUM196615:QUM196679 REI196615:REI196679 ROE196615:ROE196679 RYA196615:RYA196679 SHW196615:SHW196679 SRS196615:SRS196679 TBO196615:TBO196679 TLK196615:TLK196679 TVG196615:TVG196679 UFC196615:UFC196679 UOY196615:UOY196679 UYU196615:UYU196679 VIQ196615:VIQ196679 VSM196615:VSM196679 WCI196615:WCI196679 WME196615:WME196679 WWA196615:WWA196679 T262151:T262215 JO262151:JO262215 TK262151:TK262215 ADG262151:ADG262215 ANC262151:ANC262215 AWY262151:AWY262215 BGU262151:BGU262215 BQQ262151:BQQ262215 CAM262151:CAM262215 CKI262151:CKI262215 CUE262151:CUE262215 DEA262151:DEA262215 DNW262151:DNW262215 DXS262151:DXS262215 EHO262151:EHO262215 ERK262151:ERK262215 FBG262151:FBG262215 FLC262151:FLC262215 FUY262151:FUY262215 GEU262151:GEU262215 GOQ262151:GOQ262215 GYM262151:GYM262215 HII262151:HII262215 HSE262151:HSE262215 ICA262151:ICA262215 ILW262151:ILW262215 IVS262151:IVS262215 JFO262151:JFO262215 JPK262151:JPK262215 JZG262151:JZG262215 KJC262151:KJC262215 KSY262151:KSY262215 LCU262151:LCU262215 LMQ262151:LMQ262215 LWM262151:LWM262215 MGI262151:MGI262215 MQE262151:MQE262215 NAA262151:NAA262215 NJW262151:NJW262215 NTS262151:NTS262215 ODO262151:ODO262215 ONK262151:ONK262215 OXG262151:OXG262215 PHC262151:PHC262215 PQY262151:PQY262215 QAU262151:QAU262215 QKQ262151:QKQ262215 QUM262151:QUM262215 REI262151:REI262215 ROE262151:ROE262215 RYA262151:RYA262215 SHW262151:SHW262215 SRS262151:SRS262215 TBO262151:TBO262215 TLK262151:TLK262215 TVG262151:TVG262215 UFC262151:UFC262215 UOY262151:UOY262215 UYU262151:UYU262215 VIQ262151:VIQ262215 VSM262151:VSM262215 WCI262151:WCI262215 WME262151:WME262215 WWA262151:WWA262215 T327687:T327751 JO327687:JO327751 TK327687:TK327751 ADG327687:ADG327751 ANC327687:ANC327751 AWY327687:AWY327751 BGU327687:BGU327751 BQQ327687:BQQ327751 CAM327687:CAM327751 CKI327687:CKI327751 CUE327687:CUE327751 DEA327687:DEA327751 DNW327687:DNW327751 DXS327687:DXS327751 EHO327687:EHO327751 ERK327687:ERK327751 FBG327687:FBG327751 FLC327687:FLC327751 FUY327687:FUY327751 GEU327687:GEU327751 GOQ327687:GOQ327751 GYM327687:GYM327751 HII327687:HII327751 HSE327687:HSE327751 ICA327687:ICA327751 ILW327687:ILW327751 IVS327687:IVS327751 JFO327687:JFO327751 JPK327687:JPK327751 JZG327687:JZG327751 KJC327687:KJC327751 KSY327687:KSY327751 LCU327687:LCU327751 LMQ327687:LMQ327751 LWM327687:LWM327751 MGI327687:MGI327751 MQE327687:MQE327751 NAA327687:NAA327751 NJW327687:NJW327751 NTS327687:NTS327751 ODO327687:ODO327751 ONK327687:ONK327751 OXG327687:OXG327751 PHC327687:PHC327751 PQY327687:PQY327751 QAU327687:QAU327751 QKQ327687:QKQ327751 QUM327687:QUM327751 REI327687:REI327751 ROE327687:ROE327751 RYA327687:RYA327751 SHW327687:SHW327751 SRS327687:SRS327751 TBO327687:TBO327751 TLK327687:TLK327751 TVG327687:TVG327751 UFC327687:UFC327751 UOY327687:UOY327751 UYU327687:UYU327751 VIQ327687:VIQ327751 VSM327687:VSM327751 WCI327687:WCI327751 WME327687:WME327751 WWA327687:WWA327751 T393223:T393287 JO393223:JO393287 TK393223:TK393287 ADG393223:ADG393287 ANC393223:ANC393287 AWY393223:AWY393287 BGU393223:BGU393287 BQQ393223:BQQ393287 CAM393223:CAM393287 CKI393223:CKI393287 CUE393223:CUE393287 DEA393223:DEA393287 DNW393223:DNW393287 DXS393223:DXS393287 EHO393223:EHO393287 ERK393223:ERK393287 FBG393223:FBG393287 FLC393223:FLC393287 FUY393223:FUY393287 GEU393223:GEU393287 GOQ393223:GOQ393287 GYM393223:GYM393287 HII393223:HII393287 HSE393223:HSE393287 ICA393223:ICA393287 ILW393223:ILW393287 IVS393223:IVS393287 JFO393223:JFO393287 JPK393223:JPK393287 JZG393223:JZG393287 KJC393223:KJC393287 KSY393223:KSY393287 LCU393223:LCU393287 LMQ393223:LMQ393287 LWM393223:LWM393287 MGI393223:MGI393287 MQE393223:MQE393287 NAA393223:NAA393287 NJW393223:NJW393287 NTS393223:NTS393287 ODO393223:ODO393287 ONK393223:ONK393287 OXG393223:OXG393287 PHC393223:PHC393287 PQY393223:PQY393287 QAU393223:QAU393287 QKQ393223:QKQ393287 QUM393223:QUM393287 REI393223:REI393287 ROE393223:ROE393287 RYA393223:RYA393287 SHW393223:SHW393287 SRS393223:SRS393287 TBO393223:TBO393287 TLK393223:TLK393287 TVG393223:TVG393287 UFC393223:UFC393287 UOY393223:UOY393287 UYU393223:UYU393287 VIQ393223:VIQ393287 VSM393223:VSM393287 WCI393223:WCI393287 WME393223:WME393287 WWA393223:WWA393287 T458759:T458823 JO458759:JO458823 TK458759:TK458823 ADG458759:ADG458823 ANC458759:ANC458823 AWY458759:AWY458823 BGU458759:BGU458823 BQQ458759:BQQ458823 CAM458759:CAM458823 CKI458759:CKI458823 CUE458759:CUE458823 DEA458759:DEA458823 DNW458759:DNW458823 DXS458759:DXS458823 EHO458759:EHO458823 ERK458759:ERK458823 FBG458759:FBG458823 FLC458759:FLC458823 FUY458759:FUY458823 GEU458759:GEU458823 GOQ458759:GOQ458823 GYM458759:GYM458823 HII458759:HII458823 HSE458759:HSE458823 ICA458759:ICA458823 ILW458759:ILW458823 IVS458759:IVS458823 JFO458759:JFO458823 JPK458759:JPK458823 JZG458759:JZG458823 KJC458759:KJC458823 KSY458759:KSY458823 LCU458759:LCU458823 LMQ458759:LMQ458823 LWM458759:LWM458823 MGI458759:MGI458823 MQE458759:MQE458823 NAA458759:NAA458823 NJW458759:NJW458823 NTS458759:NTS458823 ODO458759:ODO458823 ONK458759:ONK458823 OXG458759:OXG458823 PHC458759:PHC458823 PQY458759:PQY458823 QAU458759:QAU458823 QKQ458759:QKQ458823 QUM458759:QUM458823 REI458759:REI458823 ROE458759:ROE458823 RYA458759:RYA458823 SHW458759:SHW458823 SRS458759:SRS458823 TBO458759:TBO458823 TLK458759:TLK458823 TVG458759:TVG458823 UFC458759:UFC458823 UOY458759:UOY458823 UYU458759:UYU458823 VIQ458759:VIQ458823 VSM458759:VSM458823 WCI458759:WCI458823 WME458759:WME458823 WWA458759:WWA458823 T524295:T524359 JO524295:JO524359 TK524295:TK524359 ADG524295:ADG524359 ANC524295:ANC524359 AWY524295:AWY524359 BGU524295:BGU524359 BQQ524295:BQQ524359 CAM524295:CAM524359 CKI524295:CKI524359 CUE524295:CUE524359 DEA524295:DEA524359 DNW524295:DNW524359 DXS524295:DXS524359 EHO524295:EHO524359 ERK524295:ERK524359 FBG524295:FBG524359 FLC524295:FLC524359 FUY524295:FUY524359 GEU524295:GEU524359 GOQ524295:GOQ524359 GYM524295:GYM524359 HII524295:HII524359 HSE524295:HSE524359 ICA524295:ICA524359 ILW524295:ILW524359 IVS524295:IVS524359 JFO524295:JFO524359 JPK524295:JPK524359 JZG524295:JZG524359 KJC524295:KJC524359 KSY524295:KSY524359 LCU524295:LCU524359 LMQ524295:LMQ524359 LWM524295:LWM524359 MGI524295:MGI524359 MQE524295:MQE524359 NAA524295:NAA524359 NJW524295:NJW524359 NTS524295:NTS524359 ODO524295:ODO524359 ONK524295:ONK524359 OXG524295:OXG524359 PHC524295:PHC524359 PQY524295:PQY524359 QAU524295:QAU524359 QKQ524295:QKQ524359 QUM524295:QUM524359 REI524295:REI524359 ROE524295:ROE524359 RYA524295:RYA524359 SHW524295:SHW524359 SRS524295:SRS524359 TBO524295:TBO524359 TLK524295:TLK524359 TVG524295:TVG524359 UFC524295:UFC524359 UOY524295:UOY524359 UYU524295:UYU524359 VIQ524295:VIQ524359 VSM524295:VSM524359 WCI524295:WCI524359 WME524295:WME524359 WWA524295:WWA524359 T589831:T589895 JO589831:JO589895 TK589831:TK589895 ADG589831:ADG589895 ANC589831:ANC589895 AWY589831:AWY589895 BGU589831:BGU589895 BQQ589831:BQQ589895 CAM589831:CAM589895 CKI589831:CKI589895 CUE589831:CUE589895 DEA589831:DEA589895 DNW589831:DNW589895 DXS589831:DXS589895 EHO589831:EHO589895 ERK589831:ERK589895 FBG589831:FBG589895 FLC589831:FLC589895 FUY589831:FUY589895 GEU589831:GEU589895 GOQ589831:GOQ589895 GYM589831:GYM589895 HII589831:HII589895 HSE589831:HSE589895 ICA589831:ICA589895 ILW589831:ILW589895 IVS589831:IVS589895 JFO589831:JFO589895 JPK589831:JPK589895 JZG589831:JZG589895 KJC589831:KJC589895 KSY589831:KSY589895 LCU589831:LCU589895 LMQ589831:LMQ589895 LWM589831:LWM589895 MGI589831:MGI589895 MQE589831:MQE589895 NAA589831:NAA589895 NJW589831:NJW589895 NTS589831:NTS589895 ODO589831:ODO589895 ONK589831:ONK589895 OXG589831:OXG589895 PHC589831:PHC589895 PQY589831:PQY589895 QAU589831:QAU589895 QKQ589831:QKQ589895 QUM589831:QUM589895 REI589831:REI589895 ROE589831:ROE589895 RYA589831:RYA589895 SHW589831:SHW589895 SRS589831:SRS589895 TBO589831:TBO589895 TLK589831:TLK589895 TVG589831:TVG589895 UFC589831:UFC589895 UOY589831:UOY589895 UYU589831:UYU589895 VIQ589831:VIQ589895 VSM589831:VSM589895 WCI589831:WCI589895 WME589831:WME589895 WWA589831:WWA589895 T655367:T655431 JO655367:JO655431 TK655367:TK655431 ADG655367:ADG655431 ANC655367:ANC655431 AWY655367:AWY655431 BGU655367:BGU655431 BQQ655367:BQQ655431 CAM655367:CAM655431 CKI655367:CKI655431 CUE655367:CUE655431 DEA655367:DEA655431 DNW655367:DNW655431 DXS655367:DXS655431 EHO655367:EHO655431 ERK655367:ERK655431 FBG655367:FBG655431 FLC655367:FLC655431 FUY655367:FUY655431 GEU655367:GEU655431 GOQ655367:GOQ655431 GYM655367:GYM655431 HII655367:HII655431 HSE655367:HSE655431 ICA655367:ICA655431 ILW655367:ILW655431 IVS655367:IVS655431 JFO655367:JFO655431 JPK655367:JPK655431 JZG655367:JZG655431 KJC655367:KJC655431 KSY655367:KSY655431 LCU655367:LCU655431 LMQ655367:LMQ655431 LWM655367:LWM655431 MGI655367:MGI655431 MQE655367:MQE655431 NAA655367:NAA655431 NJW655367:NJW655431 NTS655367:NTS655431 ODO655367:ODO655431 ONK655367:ONK655431 OXG655367:OXG655431 PHC655367:PHC655431 PQY655367:PQY655431 QAU655367:QAU655431 QKQ655367:QKQ655431 QUM655367:QUM655431 REI655367:REI655431 ROE655367:ROE655431 RYA655367:RYA655431 SHW655367:SHW655431 SRS655367:SRS655431 TBO655367:TBO655431 TLK655367:TLK655431 TVG655367:TVG655431 UFC655367:UFC655431 UOY655367:UOY655431 UYU655367:UYU655431 VIQ655367:VIQ655431 VSM655367:VSM655431 WCI655367:WCI655431 WME655367:WME655431 WWA655367:WWA655431 T720903:T720967 JO720903:JO720967 TK720903:TK720967 ADG720903:ADG720967 ANC720903:ANC720967 AWY720903:AWY720967 BGU720903:BGU720967 BQQ720903:BQQ720967 CAM720903:CAM720967 CKI720903:CKI720967 CUE720903:CUE720967 DEA720903:DEA720967 DNW720903:DNW720967 DXS720903:DXS720967 EHO720903:EHO720967 ERK720903:ERK720967 FBG720903:FBG720967 FLC720903:FLC720967 FUY720903:FUY720967 GEU720903:GEU720967 GOQ720903:GOQ720967 GYM720903:GYM720967 HII720903:HII720967 HSE720903:HSE720967 ICA720903:ICA720967 ILW720903:ILW720967 IVS720903:IVS720967 JFO720903:JFO720967 JPK720903:JPK720967 JZG720903:JZG720967 KJC720903:KJC720967 KSY720903:KSY720967 LCU720903:LCU720967 LMQ720903:LMQ720967 LWM720903:LWM720967 MGI720903:MGI720967 MQE720903:MQE720967 NAA720903:NAA720967 NJW720903:NJW720967 NTS720903:NTS720967 ODO720903:ODO720967 ONK720903:ONK720967 OXG720903:OXG720967 PHC720903:PHC720967 PQY720903:PQY720967 QAU720903:QAU720967 QKQ720903:QKQ720967 QUM720903:QUM720967 REI720903:REI720967 ROE720903:ROE720967 RYA720903:RYA720967 SHW720903:SHW720967 SRS720903:SRS720967 TBO720903:TBO720967 TLK720903:TLK720967 TVG720903:TVG720967 UFC720903:UFC720967 UOY720903:UOY720967 UYU720903:UYU720967 VIQ720903:VIQ720967 VSM720903:VSM720967 WCI720903:WCI720967 WME720903:WME720967 WWA720903:WWA720967 T786439:T786503 JO786439:JO786503 TK786439:TK786503 ADG786439:ADG786503 ANC786439:ANC786503 AWY786439:AWY786503 BGU786439:BGU786503 BQQ786439:BQQ786503 CAM786439:CAM786503 CKI786439:CKI786503 CUE786439:CUE786503 DEA786439:DEA786503 DNW786439:DNW786503 DXS786439:DXS786503 EHO786439:EHO786503 ERK786439:ERK786503 FBG786439:FBG786503 FLC786439:FLC786503 FUY786439:FUY786503 GEU786439:GEU786503 GOQ786439:GOQ786503 GYM786439:GYM786503 HII786439:HII786503 HSE786439:HSE786503 ICA786439:ICA786503 ILW786439:ILW786503 IVS786439:IVS786503 JFO786439:JFO786503 JPK786439:JPK786503 JZG786439:JZG786503 KJC786439:KJC786503 KSY786439:KSY786503 LCU786439:LCU786503 LMQ786439:LMQ786503 LWM786439:LWM786503 MGI786439:MGI786503 MQE786439:MQE786503 NAA786439:NAA786503 NJW786439:NJW786503 NTS786439:NTS786503 ODO786439:ODO786503 ONK786439:ONK786503 OXG786439:OXG786503 PHC786439:PHC786503 PQY786439:PQY786503 QAU786439:QAU786503 QKQ786439:QKQ786503 QUM786439:QUM786503 REI786439:REI786503 ROE786439:ROE786503 RYA786439:RYA786503 SHW786439:SHW786503 SRS786439:SRS786503 TBO786439:TBO786503 TLK786439:TLK786503 TVG786439:TVG786503 UFC786439:UFC786503 UOY786439:UOY786503 UYU786439:UYU786503 VIQ786439:VIQ786503 VSM786439:VSM786503 WCI786439:WCI786503 WME786439:WME786503 WWA786439:WWA786503 T851975:T852039 JO851975:JO852039 TK851975:TK852039 ADG851975:ADG852039 ANC851975:ANC852039 AWY851975:AWY852039 BGU851975:BGU852039 BQQ851975:BQQ852039 CAM851975:CAM852039 CKI851975:CKI852039 CUE851975:CUE852039 DEA851975:DEA852039 DNW851975:DNW852039 DXS851975:DXS852039 EHO851975:EHO852039 ERK851975:ERK852039 FBG851975:FBG852039 FLC851975:FLC852039 FUY851975:FUY852039 GEU851975:GEU852039 GOQ851975:GOQ852039 GYM851975:GYM852039 HII851975:HII852039 HSE851975:HSE852039 ICA851975:ICA852039 ILW851975:ILW852039 IVS851975:IVS852039 JFO851975:JFO852039 JPK851975:JPK852039 JZG851975:JZG852039 KJC851975:KJC852039 KSY851975:KSY852039 LCU851975:LCU852039 LMQ851975:LMQ852039 LWM851975:LWM852039 MGI851975:MGI852039 MQE851975:MQE852039 NAA851975:NAA852039 NJW851975:NJW852039 NTS851975:NTS852039 ODO851975:ODO852039 ONK851975:ONK852039 OXG851975:OXG852039 PHC851975:PHC852039 PQY851975:PQY852039 QAU851975:QAU852039 QKQ851975:QKQ852039 QUM851975:QUM852039 REI851975:REI852039 ROE851975:ROE852039 RYA851975:RYA852039 SHW851975:SHW852039 SRS851975:SRS852039 TBO851975:TBO852039 TLK851975:TLK852039 TVG851975:TVG852039 UFC851975:UFC852039 UOY851975:UOY852039 UYU851975:UYU852039 VIQ851975:VIQ852039 VSM851975:VSM852039 WCI851975:WCI852039 WME851975:WME852039 WWA851975:WWA852039 T917511:T917575 JO917511:JO917575 TK917511:TK917575 ADG917511:ADG917575 ANC917511:ANC917575 AWY917511:AWY917575 BGU917511:BGU917575 BQQ917511:BQQ917575 CAM917511:CAM917575 CKI917511:CKI917575 CUE917511:CUE917575 DEA917511:DEA917575 DNW917511:DNW917575 DXS917511:DXS917575 EHO917511:EHO917575 ERK917511:ERK917575 FBG917511:FBG917575 FLC917511:FLC917575 FUY917511:FUY917575 GEU917511:GEU917575 GOQ917511:GOQ917575 GYM917511:GYM917575 HII917511:HII917575 HSE917511:HSE917575 ICA917511:ICA917575 ILW917511:ILW917575 IVS917511:IVS917575 JFO917511:JFO917575 JPK917511:JPK917575 JZG917511:JZG917575 KJC917511:KJC917575 KSY917511:KSY917575 LCU917511:LCU917575 LMQ917511:LMQ917575 LWM917511:LWM917575 MGI917511:MGI917575 MQE917511:MQE917575 NAA917511:NAA917575 NJW917511:NJW917575 NTS917511:NTS917575 ODO917511:ODO917575 ONK917511:ONK917575 OXG917511:OXG917575 PHC917511:PHC917575 PQY917511:PQY917575 QAU917511:QAU917575 QKQ917511:QKQ917575 QUM917511:QUM917575 REI917511:REI917575 ROE917511:ROE917575 RYA917511:RYA917575 SHW917511:SHW917575 SRS917511:SRS917575 TBO917511:TBO917575 TLK917511:TLK917575 TVG917511:TVG917575 UFC917511:UFC917575 UOY917511:UOY917575 UYU917511:UYU917575 VIQ917511:VIQ917575 VSM917511:VSM917575 WCI917511:WCI917575 WME917511:WME917575 WWA917511:WWA917575 T983047:T983111 JO983047:JO983111 TK983047:TK983111 ADG983047:ADG983111 ANC983047:ANC983111 AWY983047:AWY983111 BGU983047:BGU983111 BQQ983047:BQQ983111 CAM983047:CAM983111 CKI983047:CKI983111 CUE983047:CUE983111 DEA983047:DEA983111 DNW983047:DNW983111 DXS983047:DXS983111 EHO983047:EHO983111 ERK983047:ERK983111 FBG983047:FBG983111 FLC983047:FLC983111 FUY983047:FUY983111 GEU983047:GEU983111 GOQ983047:GOQ983111 GYM983047:GYM983111 HII983047:HII983111 HSE983047:HSE983111 ICA983047:ICA983111 ILW983047:ILW983111 IVS983047:IVS983111 JFO983047:JFO983111 JPK983047:JPK983111 JZG983047:JZG983111 KJC983047:KJC983111 KSY983047:KSY983111 LCU983047:LCU983111 LMQ983047:LMQ983111 LWM983047:LWM983111 MGI983047:MGI983111 MQE983047:MQE983111 NAA983047:NAA983111 NJW983047:NJW983111 NTS983047:NTS983111 ODO983047:ODO983111 ONK983047:ONK983111 OXG983047:OXG983111 PHC983047:PHC983111 PQY983047:PQY983111 QAU983047:QAU983111 QKQ983047:QKQ983111 QUM983047:QUM983111 REI983047:REI983111 ROE983047:ROE983111 RYA983047:RYA983111 SHW983047:SHW983111 SRS983047:SRS983111 TBO983047:TBO983111 TLK983047:TLK983111 TVG983047:TVG983111 UFC983047:UFC983111 UOY983047:UOY983111 UYU983047:UYU983111 VIQ983047:VIQ983111 VSM983047:VSM983111 WCI983047:WCI983111 WME983047:WME983111 WWA983047:WWA983111 WWA3:WWA72 JO3:JO72 TK3:TK72 ADG3:ADG72 ANC3:ANC72 AWY3:AWY72 BGU3:BGU72 BQQ3:BQQ72 CAM3:CAM72 CKI3:CKI72 CUE3:CUE72 DEA3:DEA72 DNW3:DNW72 DXS3:DXS72 EHO3:EHO72 ERK3:ERK72 FBG3:FBG72 FLC3:FLC72 FUY3:FUY72 GEU3:GEU72 GOQ3:GOQ72 GYM3:GYM72 HII3:HII72 HSE3:HSE72 ICA3:ICA72 ILW3:ILW72 IVS3:IVS72 JFO3:JFO72 JPK3:JPK72 JZG3:JZG72 KJC3:KJC72 KSY3:KSY72 LCU3:LCU72 LMQ3:LMQ72 LWM3:LWM72 MGI3:MGI72 MQE3:MQE72 NAA3:NAA72 NJW3:NJW72 NTS3:NTS72 ODO3:ODO72 ONK3:ONK72 OXG3:OXG72 PHC3:PHC72 PQY3:PQY72 QAU3:QAU72 QKQ3:QKQ72 QUM3:QUM72 REI3:REI72 ROE3:ROE72 RYA3:RYA72 SHW3:SHW72 SRS3:SRS72 TBO3:TBO72 TLK3:TLK72 TVG3:TVG72 UFC3:UFC72 UOY3:UOY72 UYU3:UYU72 VIQ3:VIQ72 VSM3:VSM72 WCI3:WCI72 WME3:WME72 T3:T72">
      <formula1>E11</formula1>
    </dataValidation>
    <dataValidation type="whole" operator="lessThanOrEqual" allowBlank="1" showErrorMessage="1" sqref="JV65551:JV65606 TR65551:TR65606 ADN65551:ADN65606 ANJ65551:ANJ65606 AXF65551:AXF65606 BHB65551:BHB65606 BQX65551:BQX65606 CAT65551:CAT65606 CKP65551:CKP65606 CUL65551:CUL65606 DEH65551:DEH65606 DOD65551:DOD65606 DXZ65551:DXZ65606 EHV65551:EHV65606 ERR65551:ERR65606 FBN65551:FBN65606 FLJ65551:FLJ65606 FVF65551:FVF65606 GFB65551:GFB65606 GOX65551:GOX65606 GYT65551:GYT65606 HIP65551:HIP65606 HSL65551:HSL65606 ICH65551:ICH65606 IMD65551:IMD65606 IVZ65551:IVZ65606 JFV65551:JFV65606 JPR65551:JPR65606 JZN65551:JZN65606 KJJ65551:KJJ65606 KTF65551:KTF65606 LDB65551:LDB65606 LMX65551:LMX65606 LWT65551:LWT65606 MGP65551:MGP65606 MQL65551:MQL65606 NAH65551:NAH65606 NKD65551:NKD65606 NTZ65551:NTZ65606 ODV65551:ODV65606 ONR65551:ONR65606 OXN65551:OXN65606 PHJ65551:PHJ65606 PRF65551:PRF65606 QBB65551:QBB65606 QKX65551:QKX65606 QUT65551:QUT65606 REP65551:REP65606 ROL65551:ROL65606 RYH65551:RYH65606 SID65551:SID65606 SRZ65551:SRZ65606 TBV65551:TBV65606 TLR65551:TLR65606 TVN65551:TVN65606 UFJ65551:UFJ65606 UPF65551:UPF65606 UZB65551:UZB65606 VIX65551:VIX65606 VST65551:VST65606 WCP65551:WCP65606 WML65551:WML65606 WWH65551:WWH65606 JV131087:JV131142 TR131087:TR131142 ADN131087:ADN131142 ANJ131087:ANJ131142 AXF131087:AXF131142 BHB131087:BHB131142 BQX131087:BQX131142 CAT131087:CAT131142 CKP131087:CKP131142 CUL131087:CUL131142 DEH131087:DEH131142 DOD131087:DOD131142 DXZ131087:DXZ131142 EHV131087:EHV131142 ERR131087:ERR131142 FBN131087:FBN131142 FLJ131087:FLJ131142 FVF131087:FVF131142 GFB131087:GFB131142 GOX131087:GOX131142 GYT131087:GYT131142 HIP131087:HIP131142 HSL131087:HSL131142 ICH131087:ICH131142 IMD131087:IMD131142 IVZ131087:IVZ131142 JFV131087:JFV131142 JPR131087:JPR131142 JZN131087:JZN131142 KJJ131087:KJJ131142 KTF131087:KTF131142 LDB131087:LDB131142 LMX131087:LMX131142 LWT131087:LWT131142 MGP131087:MGP131142 MQL131087:MQL131142 NAH131087:NAH131142 NKD131087:NKD131142 NTZ131087:NTZ131142 ODV131087:ODV131142 ONR131087:ONR131142 OXN131087:OXN131142 PHJ131087:PHJ131142 PRF131087:PRF131142 QBB131087:QBB131142 QKX131087:QKX131142 QUT131087:QUT131142 REP131087:REP131142 ROL131087:ROL131142 RYH131087:RYH131142 SID131087:SID131142 SRZ131087:SRZ131142 TBV131087:TBV131142 TLR131087:TLR131142 TVN131087:TVN131142 UFJ131087:UFJ131142 UPF131087:UPF131142 UZB131087:UZB131142 VIX131087:VIX131142 VST131087:VST131142 WCP131087:WCP131142 WML131087:WML131142 WWH131087:WWH131142 JV196623:JV196678 TR196623:TR196678 ADN196623:ADN196678 ANJ196623:ANJ196678 AXF196623:AXF196678 BHB196623:BHB196678 BQX196623:BQX196678 CAT196623:CAT196678 CKP196623:CKP196678 CUL196623:CUL196678 DEH196623:DEH196678 DOD196623:DOD196678 DXZ196623:DXZ196678 EHV196623:EHV196678 ERR196623:ERR196678 FBN196623:FBN196678 FLJ196623:FLJ196678 FVF196623:FVF196678 GFB196623:GFB196678 GOX196623:GOX196678 GYT196623:GYT196678 HIP196623:HIP196678 HSL196623:HSL196678 ICH196623:ICH196678 IMD196623:IMD196678 IVZ196623:IVZ196678 JFV196623:JFV196678 JPR196623:JPR196678 JZN196623:JZN196678 KJJ196623:KJJ196678 KTF196623:KTF196678 LDB196623:LDB196678 LMX196623:LMX196678 LWT196623:LWT196678 MGP196623:MGP196678 MQL196623:MQL196678 NAH196623:NAH196678 NKD196623:NKD196678 NTZ196623:NTZ196678 ODV196623:ODV196678 ONR196623:ONR196678 OXN196623:OXN196678 PHJ196623:PHJ196678 PRF196623:PRF196678 QBB196623:QBB196678 QKX196623:QKX196678 QUT196623:QUT196678 REP196623:REP196678 ROL196623:ROL196678 RYH196623:RYH196678 SID196623:SID196678 SRZ196623:SRZ196678 TBV196623:TBV196678 TLR196623:TLR196678 TVN196623:TVN196678 UFJ196623:UFJ196678 UPF196623:UPF196678 UZB196623:UZB196678 VIX196623:VIX196678 VST196623:VST196678 WCP196623:WCP196678 WML196623:WML196678 WWH196623:WWH196678 JV262159:JV262214 TR262159:TR262214 ADN262159:ADN262214 ANJ262159:ANJ262214 AXF262159:AXF262214 BHB262159:BHB262214 BQX262159:BQX262214 CAT262159:CAT262214 CKP262159:CKP262214 CUL262159:CUL262214 DEH262159:DEH262214 DOD262159:DOD262214 DXZ262159:DXZ262214 EHV262159:EHV262214 ERR262159:ERR262214 FBN262159:FBN262214 FLJ262159:FLJ262214 FVF262159:FVF262214 GFB262159:GFB262214 GOX262159:GOX262214 GYT262159:GYT262214 HIP262159:HIP262214 HSL262159:HSL262214 ICH262159:ICH262214 IMD262159:IMD262214 IVZ262159:IVZ262214 JFV262159:JFV262214 JPR262159:JPR262214 JZN262159:JZN262214 KJJ262159:KJJ262214 KTF262159:KTF262214 LDB262159:LDB262214 LMX262159:LMX262214 LWT262159:LWT262214 MGP262159:MGP262214 MQL262159:MQL262214 NAH262159:NAH262214 NKD262159:NKD262214 NTZ262159:NTZ262214 ODV262159:ODV262214 ONR262159:ONR262214 OXN262159:OXN262214 PHJ262159:PHJ262214 PRF262159:PRF262214 QBB262159:QBB262214 QKX262159:QKX262214 QUT262159:QUT262214 REP262159:REP262214 ROL262159:ROL262214 RYH262159:RYH262214 SID262159:SID262214 SRZ262159:SRZ262214 TBV262159:TBV262214 TLR262159:TLR262214 TVN262159:TVN262214 UFJ262159:UFJ262214 UPF262159:UPF262214 UZB262159:UZB262214 VIX262159:VIX262214 VST262159:VST262214 WCP262159:WCP262214 WML262159:WML262214 WWH262159:WWH262214 JV327695:JV327750 TR327695:TR327750 ADN327695:ADN327750 ANJ327695:ANJ327750 AXF327695:AXF327750 BHB327695:BHB327750 BQX327695:BQX327750 CAT327695:CAT327750 CKP327695:CKP327750 CUL327695:CUL327750 DEH327695:DEH327750 DOD327695:DOD327750 DXZ327695:DXZ327750 EHV327695:EHV327750 ERR327695:ERR327750 FBN327695:FBN327750 FLJ327695:FLJ327750 FVF327695:FVF327750 GFB327695:GFB327750 GOX327695:GOX327750 GYT327695:GYT327750 HIP327695:HIP327750 HSL327695:HSL327750 ICH327695:ICH327750 IMD327695:IMD327750 IVZ327695:IVZ327750 JFV327695:JFV327750 JPR327695:JPR327750 JZN327695:JZN327750 KJJ327695:KJJ327750 KTF327695:KTF327750 LDB327695:LDB327750 LMX327695:LMX327750 LWT327695:LWT327750 MGP327695:MGP327750 MQL327695:MQL327750 NAH327695:NAH327750 NKD327695:NKD327750 NTZ327695:NTZ327750 ODV327695:ODV327750 ONR327695:ONR327750 OXN327695:OXN327750 PHJ327695:PHJ327750 PRF327695:PRF327750 QBB327695:QBB327750 QKX327695:QKX327750 QUT327695:QUT327750 REP327695:REP327750 ROL327695:ROL327750 RYH327695:RYH327750 SID327695:SID327750 SRZ327695:SRZ327750 TBV327695:TBV327750 TLR327695:TLR327750 TVN327695:TVN327750 UFJ327695:UFJ327750 UPF327695:UPF327750 UZB327695:UZB327750 VIX327695:VIX327750 VST327695:VST327750 WCP327695:WCP327750 WML327695:WML327750 WWH327695:WWH327750 JV393231:JV393286 TR393231:TR393286 ADN393231:ADN393286 ANJ393231:ANJ393286 AXF393231:AXF393286 BHB393231:BHB393286 BQX393231:BQX393286 CAT393231:CAT393286 CKP393231:CKP393286 CUL393231:CUL393286 DEH393231:DEH393286 DOD393231:DOD393286 DXZ393231:DXZ393286 EHV393231:EHV393286 ERR393231:ERR393286 FBN393231:FBN393286 FLJ393231:FLJ393286 FVF393231:FVF393286 GFB393231:GFB393286 GOX393231:GOX393286 GYT393231:GYT393286 HIP393231:HIP393286 HSL393231:HSL393286 ICH393231:ICH393286 IMD393231:IMD393286 IVZ393231:IVZ393286 JFV393231:JFV393286 JPR393231:JPR393286 JZN393231:JZN393286 KJJ393231:KJJ393286 KTF393231:KTF393286 LDB393231:LDB393286 LMX393231:LMX393286 LWT393231:LWT393286 MGP393231:MGP393286 MQL393231:MQL393286 NAH393231:NAH393286 NKD393231:NKD393286 NTZ393231:NTZ393286 ODV393231:ODV393286 ONR393231:ONR393286 OXN393231:OXN393286 PHJ393231:PHJ393286 PRF393231:PRF393286 QBB393231:QBB393286 QKX393231:QKX393286 QUT393231:QUT393286 REP393231:REP393286 ROL393231:ROL393286 RYH393231:RYH393286 SID393231:SID393286 SRZ393231:SRZ393286 TBV393231:TBV393286 TLR393231:TLR393286 TVN393231:TVN393286 UFJ393231:UFJ393286 UPF393231:UPF393286 UZB393231:UZB393286 VIX393231:VIX393286 VST393231:VST393286 WCP393231:WCP393286 WML393231:WML393286 WWH393231:WWH393286 JV458767:JV458822 TR458767:TR458822 ADN458767:ADN458822 ANJ458767:ANJ458822 AXF458767:AXF458822 BHB458767:BHB458822 BQX458767:BQX458822 CAT458767:CAT458822 CKP458767:CKP458822 CUL458767:CUL458822 DEH458767:DEH458822 DOD458767:DOD458822 DXZ458767:DXZ458822 EHV458767:EHV458822 ERR458767:ERR458822 FBN458767:FBN458822 FLJ458767:FLJ458822 FVF458767:FVF458822 GFB458767:GFB458822 GOX458767:GOX458822 GYT458767:GYT458822 HIP458767:HIP458822 HSL458767:HSL458822 ICH458767:ICH458822 IMD458767:IMD458822 IVZ458767:IVZ458822 JFV458767:JFV458822 JPR458767:JPR458822 JZN458767:JZN458822 KJJ458767:KJJ458822 KTF458767:KTF458822 LDB458767:LDB458822 LMX458767:LMX458822 LWT458767:LWT458822 MGP458767:MGP458822 MQL458767:MQL458822 NAH458767:NAH458822 NKD458767:NKD458822 NTZ458767:NTZ458822 ODV458767:ODV458822 ONR458767:ONR458822 OXN458767:OXN458822 PHJ458767:PHJ458822 PRF458767:PRF458822 QBB458767:QBB458822 QKX458767:QKX458822 QUT458767:QUT458822 REP458767:REP458822 ROL458767:ROL458822 RYH458767:RYH458822 SID458767:SID458822 SRZ458767:SRZ458822 TBV458767:TBV458822 TLR458767:TLR458822 TVN458767:TVN458822 UFJ458767:UFJ458822 UPF458767:UPF458822 UZB458767:UZB458822 VIX458767:VIX458822 VST458767:VST458822 WCP458767:WCP458822 WML458767:WML458822 WWH458767:WWH458822 JV524303:JV524358 TR524303:TR524358 ADN524303:ADN524358 ANJ524303:ANJ524358 AXF524303:AXF524358 BHB524303:BHB524358 BQX524303:BQX524358 CAT524303:CAT524358 CKP524303:CKP524358 CUL524303:CUL524358 DEH524303:DEH524358 DOD524303:DOD524358 DXZ524303:DXZ524358 EHV524303:EHV524358 ERR524303:ERR524358 FBN524303:FBN524358 FLJ524303:FLJ524358 FVF524303:FVF524358 GFB524303:GFB524358 GOX524303:GOX524358 GYT524303:GYT524358 HIP524303:HIP524358 HSL524303:HSL524358 ICH524303:ICH524358 IMD524303:IMD524358 IVZ524303:IVZ524358 JFV524303:JFV524358 JPR524303:JPR524358 JZN524303:JZN524358 KJJ524303:KJJ524358 KTF524303:KTF524358 LDB524303:LDB524358 LMX524303:LMX524358 LWT524303:LWT524358 MGP524303:MGP524358 MQL524303:MQL524358 NAH524303:NAH524358 NKD524303:NKD524358 NTZ524303:NTZ524358 ODV524303:ODV524358 ONR524303:ONR524358 OXN524303:OXN524358 PHJ524303:PHJ524358 PRF524303:PRF524358 QBB524303:QBB524358 QKX524303:QKX524358 QUT524303:QUT524358 REP524303:REP524358 ROL524303:ROL524358 RYH524303:RYH524358 SID524303:SID524358 SRZ524303:SRZ524358 TBV524303:TBV524358 TLR524303:TLR524358 TVN524303:TVN524358 UFJ524303:UFJ524358 UPF524303:UPF524358 UZB524303:UZB524358 VIX524303:VIX524358 VST524303:VST524358 WCP524303:WCP524358 WML524303:WML524358 WWH524303:WWH524358 JV589839:JV589894 TR589839:TR589894 ADN589839:ADN589894 ANJ589839:ANJ589894 AXF589839:AXF589894 BHB589839:BHB589894 BQX589839:BQX589894 CAT589839:CAT589894 CKP589839:CKP589894 CUL589839:CUL589894 DEH589839:DEH589894 DOD589839:DOD589894 DXZ589839:DXZ589894 EHV589839:EHV589894 ERR589839:ERR589894 FBN589839:FBN589894 FLJ589839:FLJ589894 FVF589839:FVF589894 GFB589839:GFB589894 GOX589839:GOX589894 GYT589839:GYT589894 HIP589839:HIP589894 HSL589839:HSL589894 ICH589839:ICH589894 IMD589839:IMD589894 IVZ589839:IVZ589894 JFV589839:JFV589894 JPR589839:JPR589894 JZN589839:JZN589894 KJJ589839:KJJ589894 KTF589839:KTF589894 LDB589839:LDB589894 LMX589839:LMX589894 LWT589839:LWT589894 MGP589839:MGP589894 MQL589839:MQL589894 NAH589839:NAH589894 NKD589839:NKD589894 NTZ589839:NTZ589894 ODV589839:ODV589894 ONR589839:ONR589894 OXN589839:OXN589894 PHJ589839:PHJ589894 PRF589839:PRF589894 QBB589839:QBB589894 QKX589839:QKX589894 QUT589839:QUT589894 REP589839:REP589894 ROL589839:ROL589894 RYH589839:RYH589894 SID589839:SID589894 SRZ589839:SRZ589894 TBV589839:TBV589894 TLR589839:TLR589894 TVN589839:TVN589894 UFJ589839:UFJ589894 UPF589839:UPF589894 UZB589839:UZB589894 VIX589839:VIX589894 VST589839:VST589894 WCP589839:WCP589894 WML589839:WML589894 WWH589839:WWH589894 JV655375:JV655430 TR655375:TR655430 ADN655375:ADN655430 ANJ655375:ANJ655430 AXF655375:AXF655430 BHB655375:BHB655430 BQX655375:BQX655430 CAT655375:CAT655430 CKP655375:CKP655430 CUL655375:CUL655430 DEH655375:DEH655430 DOD655375:DOD655430 DXZ655375:DXZ655430 EHV655375:EHV655430 ERR655375:ERR655430 FBN655375:FBN655430 FLJ655375:FLJ655430 FVF655375:FVF655430 GFB655375:GFB655430 GOX655375:GOX655430 GYT655375:GYT655430 HIP655375:HIP655430 HSL655375:HSL655430 ICH655375:ICH655430 IMD655375:IMD655430 IVZ655375:IVZ655430 JFV655375:JFV655430 JPR655375:JPR655430 JZN655375:JZN655430 KJJ655375:KJJ655430 KTF655375:KTF655430 LDB655375:LDB655430 LMX655375:LMX655430 LWT655375:LWT655430 MGP655375:MGP655430 MQL655375:MQL655430 NAH655375:NAH655430 NKD655375:NKD655430 NTZ655375:NTZ655430 ODV655375:ODV655430 ONR655375:ONR655430 OXN655375:OXN655430 PHJ655375:PHJ655430 PRF655375:PRF655430 QBB655375:QBB655430 QKX655375:QKX655430 QUT655375:QUT655430 REP655375:REP655430 ROL655375:ROL655430 RYH655375:RYH655430 SID655375:SID655430 SRZ655375:SRZ655430 TBV655375:TBV655430 TLR655375:TLR655430 TVN655375:TVN655430 UFJ655375:UFJ655430 UPF655375:UPF655430 UZB655375:UZB655430 VIX655375:VIX655430 VST655375:VST655430 WCP655375:WCP655430 WML655375:WML655430 WWH655375:WWH655430 JV720911:JV720966 TR720911:TR720966 ADN720911:ADN720966 ANJ720911:ANJ720966 AXF720911:AXF720966 BHB720911:BHB720966 BQX720911:BQX720966 CAT720911:CAT720966 CKP720911:CKP720966 CUL720911:CUL720966 DEH720911:DEH720966 DOD720911:DOD720966 DXZ720911:DXZ720966 EHV720911:EHV720966 ERR720911:ERR720966 FBN720911:FBN720966 FLJ720911:FLJ720966 FVF720911:FVF720966 GFB720911:GFB720966 GOX720911:GOX720966 GYT720911:GYT720966 HIP720911:HIP720966 HSL720911:HSL720966 ICH720911:ICH720966 IMD720911:IMD720966 IVZ720911:IVZ720966 JFV720911:JFV720966 JPR720911:JPR720966 JZN720911:JZN720966 KJJ720911:KJJ720966 KTF720911:KTF720966 LDB720911:LDB720966 LMX720911:LMX720966 LWT720911:LWT720966 MGP720911:MGP720966 MQL720911:MQL720966 NAH720911:NAH720966 NKD720911:NKD720966 NTZ720911:NTZ720966 ODV720911:ODV720966 ONR720911:ONR720966 OXN720911:OXN720966 PHJ720911:PHJ720966 PRF720911:PRF720966 QBB720911:QBB720966 QKX720911:QKX720966 QUT720911:QUT720966 REP720911:REP720966 ROL720911:ROL720966 RYH720911:RYH720966 SID720911:SID720966 SRZ720911:SRZ720966 TBV720911:TBV720966 TLR720911:TLR720966 TVN720911:TVN720966 UFJ720911:UFJ720966 UPF720911:UPF720966 UZB720911:UZB720966 VIX720911:VIX720966 VST720911:VST720966 WCP720911:WCP720966 WML720911:WML720966 WWH720911:WWH720966 JV786447:JV786502 TR786447:TR786502 ADN786447:ADN786502 ANJ786447:ANJ786502 AXF786447:AXF786502 BHB786447:BHB786502 BQX786447:BQX786502 CAT786447:CAT786502 CKP786447:CKP786502 CUL786447:CUL786502 DEH786447:DEH786502 DOD786447:DOD786502 DXZ786447:DXZ786502 EHV786447:EHV786502 ERR786447:ERR786502 FBN786447:FBN786502 FLJ786447:FLJ786502 FVF786447:FVF786502 GFB786447:GFB786502 GOX786447:GOX786502 GYT786447:GYT786502 HIP786447:HIP786502 HSL786447:HSL786502 ICH786447:ICH786502 IMD786447:IMD786502 IVZ786447:IVZ786502 JFV786447:JFV786502 JPR786447:JPR786502 JZN786447:JZN786502 KJJ786447:KJJ786502 KTF786447:KTF786502 LDB786447:LDB786502 LMX786447:LMX786502 LWT786447:LWT786502 MGP786447:MGP786502 MQL786447:MQL786502 NAH786447:NAH786502 NKD786447:NKD786502 NTZ786447:NTZ786502 ODV786447:ODV786502 ONR786447:ONR786502 OXN786447:OXN786502 PHJ786447:PHJ786502 PRF786447:PRF786502 QBB786447:QBB786502 QKX786447:QKX786502 QUT786447:QUT786502 REP786447:REP786502 ROL786447:ROL786502 RYH786447:RYH786502 SID786447:SID786502 SRZ786447:SRZ786502 TBV786447:TBV786502 TLR786447:TLR786502 TVN786447:TVN786502 UFJ786447:UFJ786502 UPF786447:UPF786502 UZB786447:UZB786502 VIX786447:VIX786502 VST786447:VST786502 WCP786447:WCP786502 WML786447:WML786502 WWH786447:WWH786502 JV851983:JV852038 TR851983:TR852038 ADN851983:ADN852038 ANJ851983:ANJ852038 AXF851983:AXF852038 BHB851983:BHB852038 BQX851983:BQX852038 CAT851983:CAT852038 CKP851983:CKP852038 CUL851983:CUL852038 DEH851983:DEH852038 DOD851983:DOD852038 DXZ851983:DXZ852038 EHV851983:EHV852038 ERR851983:ERR852038 FBN851983:FBN852038 FLJ851983:FLJ852038 FVF851983:FVF852038 GFB851983:GFB852038 GOX851983:GOX852038 GYT851983:GYT852038 HIP851983:HIP852038 HSL851983:HSL852038 ICH851983:ICH852038 IMD851983:IMD852038 IVZ851983:IVZ852038 JFV851983:JFV852038 JPR851983:JPR852038 JZN851983:JZN852038 KJJ851983:KJJ852038 KTF851983:KTF852038 LDB851983:LDB852038 LMX851983:LMX852038 LWT851983:LWT852038 MGP851983:MGP852038 MQL851983:MQL852038 NAH851983:NAH852038 NKD851983:NKD852038 NTZ851983:NTZ852038 ODV851983:ODV852038 ONR851983:ONR852038 OXN851983:OXN852038 PHJ851983:PHJ852038 PRF851983:PRF852038 QBB851983:QBB852038 QKX851983:QKX852038 QUT851983:QUT852038 REP851983:REP852038 ROL851983:ROL852038 RYH851983:RYH852038 SID851983:SID852038 SRZ851983:SRZ852038 TBV851983:TBV852038 TLR851983:TLR852038 TVN851983:TVN852038 UFJ851983:UFJ852038 UPF851983:UPF852038 UZB851983:UZB852038 VIX851983:VIX852038 VST851983:VST852038 WCP851983:WCP852038 WML851983:WML852038 WWH851983:WWH852038 JV917519:JV917574 TR917519:TR917574 ADN917519:ADN917574 ANJ917519:ANJ917574 AXF917519:AXF917574 BHB917519:BHB917574 BQX917519:BQX917574 CAT917519:CAT917574 CKP917519:CKP917574 CUL917519:CUL917574 DEH917519:DEH917574 DOD917519:DOD917574 DXZ917519:DXZ917574 EHV917519:EHV917574 ERR917519:ERR917574 FBN917519:FBN917574 FLJ917519:FLJ917574 FVF917519:FVF917574 GFB917519:GFB917574 GOX917519:GOX917574 GYT917519:GYT917574 HIP917519:HIP917574 HSL917519:HSL917574 ICH917519:ICH917574 IMD917519:IMD917574 IVZ917519:IVZ917574 JFV917519:JFV917574 JPR917519:JPR917574 JZN917519:JZN917574 KJJ917519:KJJ917574 KTF917519:KTF917574 LDB917519:LDB917574 LMX917519:LMX917574 LWT917519:LWT917574 MGP917519:MGP917574 MQL917519:MQL917574 NAH917519:NAH917574 NKD917519:NKD917574 NTZ917519:NTZ917574 ODV917519:ODV917574 ONR917519:ONR917574 OXN917519:OXN917574 PHJ917519:PHJ917574 PRF917519:PRF917574 QBB917519:QBB917574 QKX917519:QKX917574 QUT917519:QUT917574 REP917519:REP917574 ROL917519:ROL917574 RYH917519:RYH917574 SID917519:SID917574 SRZ917519:SRZ917574 TBV917519:TBV917574 TLR917519:TLR917574 TVN917519:TVN917574 UFJ917519:UFJ917574 UPF917519:UPF917574 UZB917519:UZB917574 VIX917519:VIX917574 VST917519:VST917574 WCP917519:WCP917574 WML917519:WML917574 WWH917519:WWH917574 JV983055:JV983110 TR983055:TR983110 ADN983055:ADN983110 ANJ983055:ANJ983110 AXF983055:AXF983110 BHB983055:BHB983110 BQX983055:BQX983110 CAT983055:CAT983110 CKP983055:CKP983110 CUL983055:CUL983110 DEH983055:DEH983110 DOD983055:DOD983110 DXZ983055:DXZ983110 EHV983055:EHV983110 ERR983055:ERR983110 FBN983055:FBN983110 FLJ983055:FLJ983110 FVF983055:FVF983110 GFB983055:GFB983110 GOX983055:GOX983110 GYT983055:GYT983110 HIP983055:HIP983110 HSL983055:HSL983110 ICH983055:ICH983110 IMD983055:IMD983110 IVZ983055:IVZ983110 JFV983055:JFV983110 JPR983055:JPR983110 JZN983055:JZN983110 KJJ983055:KJJ983110 KTF983055:KTF983110 LDB983055:LDB983110 LMX983055:LMX983110 LWT983055:LWT983110 MGP983055:MGP983110 MQL983055:MQL983110 NAH983055:NAH983110 NKD983055:NKD983110 NTZ983055:NTZ983110 ODV983055:ODV983110 ONR983055:ONR983110 OXN983055:OXN983110 PHJ983055:PHJ983110 PRF983055:PRF983110 QBB983055:QBB983110 QKX983055:QKX983110 QUT983055:QUT983110 REP983055:REP983110 ROL983055:ROL983110 RYH983055:RYH983110 SID983055:SID983110 SRZ983055:SRZ983110 TBV983055:TBV983110 TLR983055:TLR983110 TVN983055:TVN983110 UFJ983055:UFJ983110 UPF983055:UPF983110 UZB983055:UZB983110 VIX983055:VIX983110 VST983055:VST983110 WCP983055:WCP983110 WML983055:WML983110 WWH983055:WWH983110 JV11:JV66 TR11:TR66 ADN11:ADN66 ANJ11:ANJ66 AXF11:AXF66 BHB11:BHB66 BQX11:BQX66 CAT11:CAT66 CKP11:CKP66 CUL11:CUL66 DEH11:DEH66 DOD11:DOD66 DXZ11:DXZ66 EHV11:EHV66 ERR11:ERR66 FBN11:FBN66 FLJ11:FLJ66 FVF11:FVF66 GFB11:GFB66 GOX11:GOX66 GYT11:GYT66 HIP11:HIP66 HSL11:HSL66 ICH11:ICH66 IMD11:IMD66 IVZ11:IVZ66 JFV11:JFV66 JPR11:JPR66 JZN11:JZN66 KJJ11:KJJ66 KTF11:KTF66 LDB11:LDB66 LMX11:LMX66 LWT11:LWT66 MGP11:MGP66 MQL11:MQL66 NAH11:NAH66 NKD11:NKD66 NTZ11:NTZ66 ODV11:ODV66 ONR11:ONR66 OXN11:OXN66 PHJ11:PHJ66 PRF11:PRF66 QBB11:QBB66 QKX11:QKX66 QUT11:QUT66 REP11:REP66 ROL11:ROL66 RYH11:RYH66 SID11:SID66 SRZ11:SRZ66 TBV11:TBV66 TLR11:TLR66 TVN11:TVN66 UFJ11:UFJ66 UPF11:UPF66 UZB11:UZB66 VIX11:VIX66 VST11:VST66 WCP11:WCP66 WML11:WML66 WWH11:WWH66">
      <formula1>JA20</formula1>
    </dataValidation>
    <dataValidation type="list" allowBlank="1" showInputMessage="1" showErrorMessage="1" sqref="JK3:JK72 FBC3:FBC72 FKY3:FKY72 FUU3:FUU72 GEQ3:GEQ72 GOM3:GOM72 GYI3:GYI72 HIE3:HIE72 HSA3:HSA72 IBW3:IBW72 ILS3:ILS72 IVO3:IVO72 JFK3:JFK72 JPG3:JPG72 JZC3:JZC72 KIY3:KIY72 KSU3:KSU72 LCQ3:LCQ72 LMM3:LMM72 LWI3:LWI72 MGE3:MGE72 MQA3:MQA72 MZW3:MZW72 NJS3:NJS72 NTO3:NTO72 ODK3:ODK72 ONG3:ONG72 OXC3:OXC72 PGY3:PGY72 PQU3:PQU72 QAQ3:QAQ72 QKM3:QKM72 QUI3:QUI72 REE3:REE72 ROA3:ROA72 RXW3:RXW72 SHS3:SHS72 SRO3:SRO72 TBK3:TBK72 TLG3:TLG72 TVC3:TVC72 UEY3:UEY72 UOU3:UOU72 UYQ3:UYQ72 VIM3:VIM72 VSI3:VSI72 WCE3:WCE72 WMA3:WMA72 WVW3:WVW72 WVW983047:WVW983111 WMA983047:WMA983111 WCE983047:WCE983111 VSI983047:VSI983111 VIM983047:VIM983111 UYQ983047:UYQ983111 UOU983047:UOU983111 UEY983047:UEY983111 TVC983047:TVC983111 TLG983047:TLG983111 TBK983047:TBK983111 SRO983047:SRO983111 SHS983047:SHS983111 RXW983047:RXW983111 ROA983047:ROA983111 REE983047:REE983111 QUI983047:QUI983111 QKM983047:QKM983111 QAQ983047:QAQ983111 PQU983047:PQU983111 PGY983047:PGY983111 OXC983047:OXC983111 ONG983047:ONG983111 ODK983047:ODK983111 NTO983047:NTO983111 NJS983047:NJS983111 MZW983047:MZW983111 MQA983047:MQA983111 MGE983047:MGE983111 LWI983047:LWI983111 LMM983047:LMM983111 LCQ983047:LCQ983111 KSU983047:KSU983111 KIY983047:KIY983111 JZC983047:JZC983111 JPG983047:JPG983111 JFK983047:JFK983111 IVO983047:IVO983111 ILS983047:ILS983111 IBW983047:IBW983111 HSA983047:HSA983111 HIE983047:HIE983111 GYI983047:GYI983111 GOM983047:GOM983111 GEQ983047:GEQ983111 FUU983047:FUU983111 FKY983047:FKY983111 FBC983047:FBC983111 ERG983047:ERG983111 EHK983047:EHK983111 DXO983047:DXO983111 DNS983047:DNS983111 DDW983047:DDW983111 CUA983047:CUA983111 CKE983047:CKE983111 CAI983047:CAI983111 BQM983047:BQM983111 BGQ983047:BGQ983111 AWU983047:AWU983111 AMY983047:AMY983111 ADC983047:ADC983111 TG983047:TG983111 JK983047:JK983111 TG3:TG72 WVW917511:WVW917575 WMA917511:WMA917575 WCE917511:WCE917575 VSI917511:VSI917575 VIM917511:VIM917575 UYQ917511:UYQ917575 UOU917511:UOU917575 UEY917511:UEY917575 TVC917511:TVC917575 TLG917511:TLG917575 TBK917511:TBK917575 SRO917511:SRO917575 SHS917511:SHS917575 RXW917511:RXW917575 ROA917511:ROA917575 REE917511:REE917575 QUI917511:QUI917575 QKM917511:QKM917575 QAQ917511:QAQ917575 PQU917511:PQU917575 PGY917511:PGY917575 OXC917511:OXC917575 ONG917511:ONG917575 ODK917511:ODK917575 NTO917511:NTO917575 NJS917511:NJS917575 MZW917511:MZW917575 MQA917511:MQA917575 MGE917511:MGE917575 LWI917511:LWI917575 LMM917511:LMM917575 LCQ917511:LCQ917575 KSU917511:KSU917575 KIY917511:KIY917575 JZC917511:JZC917575 JPG917511:JPG917575 JFK917511:JFK917575 IVO917511:IVO917575 ILS917511:ILS917575 IBW917511:IBW917575 HSA917511:HSA917575 HIE917511:HIE917575 GYI917511:GYI917575 GOM917511:GOM917575 GEQ917511:GEQ917575 FUU917511:FUU917575 FKY917511:FKY917575 FBC917511:FBC917575 ERG917511:ERG917575 EHK917511:EHK917575 DXO917511:DXO917575 DNS917511:DNS917575 DDW917511:DDW917575 CUA917511:CUA917575 CKE917511:CKE917575 CAI917511:CAI917575 BQM917511:BQM917575 BGQ917511:BGQ917575 AWU917511:AWU917575 AMY917511:AMY917575 ADC917511:ADC917575 TG917511:TG917575 JK917511:JK917575 ADC3:ADC72 WVW851975:WVW852039 WMA851975:WMA852039 WCE851975:WCE852039 VSI851975:VSI852039 VIM851975:VIM852039 UYQ851975:UYQ852039 UOU851975:UOU852039 UEY851975:UEY852039 TVC851975:TVC852039 TLG851975:TLG852039 TBK851975:TBK852039 SRO851975:SRO852039 SHS851975:SHS852039 RXW851975:RXW852039 ROA851975:ROA852039 REE851975:REE852039 QUI851975:QUI852039 QKM851975:QKM852039 QAQ851975:QAQ852039 PQU851975:PQU852039 PGY851975:PGY852039 OXC851975:OXC852039 ONG851975:ONG852039 ODK851975:ODK852039 NTO851975:NTO852039 NJS851975:NJS852039 MZW851975:MZW852039 MQA851975:MQA852039 MGE851975:MGE852039 LWI851975:LWI852039 LMM851975:LMM852039 LCQ851975:LCQ852039 KSU851975:KSU852039 KIY851975:KIY852039 JZC851975:JZC852039 JPG851975:JPG852039 JFK851975:JFK852039 IVO851975:IVO852039 ILS851975:ILS852039 IBW851975:IBW852039 HSA851975:HSA852039 HIE851975:HIE852039 GYI851975:GYI852039 GOM851975:GOM852039 GEQ851975:GEQ852039 FUU851975:FUU852039 FKY851975:FKY852039 FBC851975:FBC852039 ERG851975:ERG852039 EHK851975:EHK852039 DXO851975:DXO852039 DNS851975:DNS852039 DDW851975:DDW852039 CUA851975:CUA852039 CKE851975:CKE852039 CAI851975:CAI852039 BQM851975:BQM852039 BGQ851975:BGQ852039 AWU851975:AWU852039 AMY851975:AMY852039 ADC851975:ADC852039 TG851975:TG852039 JK851975:JK852039 AMY3:AMY72 WVW786439:WVW786503 WMA786439:WMA786503 WCE786439:WCE786503 VSI786439:VSI786503 VIM786439:VIM786503 UYQ786439:UYQ786503 UOU786439:UOU786503 UEY786439:UEY786503 TVC786439:TVC786503 TLG786439:TLG786503 TBK786439:TBK786503 SRO786439:SRO786503 SHS786439:SHS786503 RXW786439:RXW786503 ROA786439:ROA786503 REE786439:REE786503 QUI786439:QUI786503 QKM786439:QKM786503 QAQ786439:QAQ786503 PQU786439:PQU786503 PGY786439:PGY786503 OXC786439:OXC786503 ONG786439:ONG786503 ODK786439:ODK786503 NTO786439:NTO786503 NJS786439:NJS786503 MZW786439:MZW786503 MQA786439:MQA786503 MGE786439:MGE786503 LWI786439:LWI786503 LMM786439:LMM786503 LCQ786439:LCQ786503 KSU786439:KSU786503 KIY786439:KIY786503 JZC786439:JZC786503 JPG786439:JPG786503 JFK786439:JFK786503 IVO786439:IVO786503 ILS786439:ILS786503 IBW786439:IBW786503 HSA786439:HSA786503 HIE786439:HIE786503 GYI786439:GYI786503 GOM786439:GOM786503 GEQ786439:GEQ786503 FUU786439:FUU786503 FKY786439:FKY786503 FBC786439:FBC786503 ERG786439:ERG786503 EHK786439:EHK786503 DXO786439:DXO786503 DNS786439:DNS786503 DDW786439:DDW786503 CUA786439:CUA786503 CKE786439:CKE786503 CAI786439:CAI786503 BQM786439:BQM786503 BGQ786439:BGQ786503 AWU786439:AWU786503 AMY786439:AMY786503 ADC786439:ADC786503 TG786439:TG786503 JK786439:JK786503 AWU3:AWU72 WVW720903:WVW720967 WMA720903:WMA720967 WCE720903:WCE720967 VSI720903:VSI720967 VIM720903:VIM720967 UYQ720903:UYQ720967 UOU720903:UOU720967 UEY720903:UEY720967 TVC720903:TVC720967 TLG720903:TLG720967 TBK720903:TBK720967 SRO720903:SRO720967 SHS720903:SHS720967 RXW720903:RXW720967 ROA720903:ROA720967 REE720903:REE720967 QUI720903:QUI720967 QKM720903:QKM720967 QAQ720903:QAQ720967 PQU720903:PQU720967 PGY720903:PGY720967 OXC720903:OXC720967 ONG720903:ONG720967 ODK720903:ODK720967 NTO720903:NTO720967 NJS720903:NJS720967 MZW720903:MZW720967 MQA720903:MQA720967 MGE720903:MGE720967 LWI720903:LWI720967 LMM720903:LMM720967 LCQ720903:LCQ720967 KSU720903:KSU720967 KIY720903:KIY720967 JZC720903:JZC720967 JPG720903:JPG720967 JFK720903:JFK720967 IVO720903:IVO720967 ILS720903:ILS720967 IBW720903:IBW720967 HSA720903:HSA720967 HIE720903:HIE720967 GYI720903:GYI720967 GOM720903:GOM720967 GEQ720903:GEQ720967 FUU720903:FUU720967 FKY720903:FKY720967 FBC720903:FBC720967 ERG720903:ERG720967 EHK720903:EHK720967 DXO720903:DXO720967 DNS720903:DNS720967 DDW720903:DDW720967 CUA720903:CUA720967 CKE720903:CKE720967 CAI720903:CAI720967 BQM720903:BQM720967 BGQ720903:BGQ720967 AWU720903:AWU720967 AMY720903:AMY720967 ADC720903:ADC720967 TG720903:TG720967 JK720903:JK720967 BGQ3:BGQ72 WVW655367:WVW655431 WMA655367:WMA655431 WCE655367:WCE655431 VSI655367:VSI655431 VIM655367:VIM655431 UYQ655367:UYQ655431 UOU655367:UOU655431 UEY655367:UEY655431 TVC655367:TVC655431 TLG655367:TLG655431 TBK655367:TBK655431 SRO655367:SRO655431 SHS655367:SHS655431 RXW655367:RXW655431 ROA655367:ROA655431 REE655367:REE655431 QUI655367:QUI655431 QKM655367:QKM655431 QAQ655367:QAQ655431 PQU655367:PQU655431 PGY655367:PGY655431 OXC655367:OXC655431 ONG655367:ONG655431 ODK655367:ODK655431 NTO655367:NTO655431 NJS655367:NJS655431 MZW655367:MZW655431 MQA655367:MQA655431 MGE655367:MGE655431 LWI655367:LWI655431 LMM655367:LMM655431 LCQ655367:LCQ655431 KSU655367:KSU655431 KIY655367:KIY655431 JZC655367:JZC655431 JPG655367:JPG655431 JFK655367:JFK655431 IVO655367:IVO655431 ILS655367:ILS655431 IBW655367:IBW655431 HSA655367:HSA655431 HIE655367:HIE655431 GYI655367:GYI655431 GOM655367:GOM655431 GEQ655367:GEQ655431 FUU655367:FUU655431 FKY655367:FKY655431 FBC655367:FBC655431 ERG655367:ERG655431 EHK655367:EHK655431 DXO655367:DXO655431 DNS655367:DNS655431 DDW655367:DDW655431 CUA655367:CUA655431 CKE655367:CKE655431 CAI655367:CAI655431 BQM655367:BQM655431 BGQ655367:BGQ655431 AWU655367:AWU655431 AMY655367:AMY655431 ADC655367:ADC655431 TG655367:TG655431 JK655367:JK655431 BQM3:BQM72 WVW589831:WVW589895 WMA589831:WMA589895 WCE589831:WCE589895 VSI589831:VSI589895 VIM589831:VIM589895 UYQ589831:UYQ589895 UOU589831:UOU589895 UEY589831:UEY589895 TVC589831:TVC589895 TLG589831:TLG589895 TBK589831:TBK589895 SRO589831:SRO589895 SHS589831:SHS589895 RXW589831:RXW589895 ROA589831:ROA589895 REE589831:REE589895 QUI589831:QUI589895 QKM589831:QKM589895 QAQ589831:QAQ589895 PQU589831:PQU589895 PGY589831:PGY589895 OXC589831:OXC589895 ONG589831:ONG589895 ODK589831:ODK589895 NTO589831:NTO589895 NJS589831:NJS589895 MZW589831:MZW589895 MQA589831:MQA589895 MGE589831:MGE589895 LWI589831:LWI589895 LMM589831:LMM589895 LCQ589831:LCQ589895 KSU589831:KSU589895 KIY589831:KIY589895 JZC589831:JZC589895 JPG589831:JPG589895 JFK589831:JFK589895 IVO589831:IVO589895 ILS589831:ILS589895 IBW589831:IBW589895 HSA589831:HSA589895 HIE589831:HIE589895 GYI589831:GYI589895 GOM589831:GOM589895 GEQ589831:GEQ589895 FUU589831:FUU589895 FKY589831:FKY589895 FBC589831:FBC589895 ERG589831:ERG589895 EHK589831:EHK589895 DXO589831:DXO589895 DNS589831:DNS589895 DDW589831:DDW589895 CUA589831:CUA589895 CKE589831:CKE589895 CAI589831:CAI589895 BQM589831:BQM589895 BGQ589831:BGQ589895 AWU589831:AWU589895 AMY589831:AMY589895 ADC589831:ADC589895 TG589831:TG589895 JK589831:JK589895 CAI3:CAI72 WVW524295:WVW524359 WMA524295:WMA524359 WCE524295:WCE524359 VSI524295:VSI524359 VIM524295:VIM524359 UYQ524295:UYQ524359 UOU524295:UOU524359 UEY524295:UEY524359 TVC524295:TVC524359 TLG524295:TLG524359 TBK524295:TBK524359 SRO524295:SRO524359 SHS524295:SHS524359 RXW524295:RXW524359 ROA524295:ROA524359 REE524295:REE524359 QUI524295:QUI524359 QKM524295:QKM524359 QAQ524295:QAQ524359 PQU524295:PQU524359 PGY524295:PGY524359 OXC524295:OXC524359 ONG524295:ONG524359 ODK524295:ODK524359 NTO524295:NTO524359 NJS524295:NJS524359 MZW524295:MZW524359 MQA524295:MQA524359 MGE524295:MGE524359 LWI524295:LWI524359 LMM524295:LMM524359 LCQ524295:LCQ524359 KSU524295:KSU524359 KIY524295:KIY524359 JZC524295:JZC524359 JPG524295:JPG524359 JFK524295:JFK524359 IVO524295:IVO524359 ILS524295:ILS524359 IBW524295:IBW524359 HSA524295:HSA524359 HIE524295:HIE524359 GYI524295:GYI524359 GOM524295:GOM524359 GEQ524295:GEQ524359 FUU524295:FUU524359 FKY524295:FKY524359 FBC524295:FBC524359 ERG524295:ERG524359 EHK524295:EHK524359 DXO524295:DXO524359 DNS524295:DNS524359 DDW524295:DDW524359 CUA524295:CUA524359 CKE524295:CKE524359 CAI524295:CAI524359 BQM524295:BQM524359 BGQ524295:BGQ524359 AWU524295:AWU524359 AMY524295:AMY524359 ADC524295:ADC524359 TG524295:TG524359 JK524295:JK524359 CKE3:CKE72 WVW458759:WVW458823 WMA458759:WMA458823 WCE458759:WCE458823 VSI458759:VSI458823 VIM458759:VIM458823 UYQ458759:UYQ458823 UOU458759:UOU458823 UEY458759:UEY458823 TVC458759:TVC458823 TLG458759:TLG458823 TBK458759:TBK458823 SRO458759:SRO458823 SHS458759:SHS458823 RXW458759:RXW458823 ROA458759:ROA458823 REE458759:REE458823 QUI458759:QUI458823 QKM458759:QKM458823 QAQ458759:QAQ458823 PQU458759:PQU458823 PGY458759:PGY458823 OXC458759:OXC458823 ONG458759:ONG458823 ODK458759:ODK458823 NTO458759:NTO458823 NJS458759:NJS458823 MZW458759:MZW458823 MQA458759:MQA458823 MGE458759:MGE458823 LWI458759:LWI458823 LMM458759:LMM458823 LCQ458759:LCQ458823 KSU458759:KSU458823 KIY458759:KIY458823 JZC458759:JZC458823 JPG458759:JPG458823 JFK458759:JFK458823 IVO458759:IVO458823 ILS458759:ILS458823 IBW458759:IBW458823 HSA458759:HSA458823 HIE458759:HIE458823 GYI458759:GYI458823 GOM458759:GOM458823 GEQ458759:GEQ458823 FUU458759:FUU458823 FKY458759:FKY458823 FBC458759:FBC458823 ERG458759:ERG458823 EHK458759:EHK458823 DXO458759:DXO458823 DNS458759:DNS458823 DDW458759:DDW458823 CUA458759:CUA458823 CKE458759:CKE458823 CAI458759:CAI458823 BQM458759:BQM458823 BGQ458759:BGQ458823 AWU458759:AWU458823 AMY458759:AMY458823 ADC458759:ADC458823 TG458759:TG458823 JK458759:JK458823 CUA3:CUA72 WVW393223:WVW393287 WMA393223:WMA393287 WCE393223:WCE393287 VSI393223:VSI393287 VIM393223:VIM393287 UYQ393223:UYQ393287 UOU393223:UOU393287 UEY393223:UEY393287 TVC393223:TVC393287 TLG393223:TLG393287 TBK393223:TBK393287 SRO393223:SRO393287 SHS393223:SHS393287 RXW393223:RXW393287 ROA393223:ROA393287 REE393223:REE393287 QUI393223:QUI393287 QKM393223:QKM393287 QAQ393223:QAQ393287 PQU393223:PQU393287 PGY393223:PGY393287 OXC393223:OXC393287 ONG393223:ONG393287 ODK393223:ODK393287 NTO393223:NTO393287 NJS393223:NJS393287 MZW393223:MZW393287 MQA393223:MQA393287 MGE393223:MGE393287 LWI393223:LWI393287 LMM393223:LMM393287 LCQ393223:LCQ393287 KSU393223:KSU393287 KIY393223:KIY393287 JZC393223:JZC393287 JPG393223:JPG393287 JFK393223:JFK393287 IVO393223:IVO393287 ILS393223:ILS393287 IBW393223:IBW393287 HSA393223:HSA393287 HIE393223:HIE393287 GYI393223:GYI393287 GOM393223:GOM393287 GEQ393223:GEQ393287 FUU393223:FUU393287 FKY393223:FKY393287 FBC393223:FBC393287 ERG393223:ERG393287 EHK393223:EHK393287 DXO393223:DXO393287 DNS393223:DNS393287 DDW393223:DDW393287 CUA393223:CUA393287 CKE393223:CKE393287 CAI393223:CAI393287 BQM393223:BQM393287 BGQ393223:BGQ393287 AWU393223:AWU393287 AMY393223:AMY393287 ADC393223:ADC393287 TG393223:TG393287 JK393223:JK393287 DDW3:DDW72 WVW327687:WVW327751 WMA327687:WMA327751 WCE327687:WCE327751 VSI327687:VSI327751 VIM327687:VIM327751 UYQ327687:UYQ327751 UOU327687:UOU327751 UEY327687:UEY327751 TVC327687:TVC327751 TLG327687:TLG327751 TBK327687:TBK327751 SRO327687:SRO327751 SHS327687:SHS327751 RXW327687:RXW327751 ROA327687:ROA327751 REE327687:REE327751 QUI327687:QUI327751 QKM327687:QKM327751 QAQ327687:QAQ327751 PQU327687:PQU327751 PGY327687:PGY327751 OXC327687:OXC327751 ONG327687:ONG327751 ODK327687:ODK327751 NTO327687:NTO327751 NJS327687:NJS327751 MZW327687:MZW327751 MQA327687:MQA327751 MGE327687:MGE327751 LWI327687:LWI327751 LMM327687:LMM327751 LCQ327687:LCQ327751 KSU327687:KSU327751 KIY327687:KIY327751 JZC327687:JZC327751 JPG327687:JPG327751 JFK327687:JFK327751 IVO327687:IVO327751 ILS327687:ILS327751 IBW327687:IBW327751 HSA327687:HSA327751 HIE327687:HIE327751 GYI327687:GYI327751 GOM327687:GOM327751 GEQ327687:GEQ327751 FUU327687:FUU327751 FKY327687:FKY327751 FBC327687:FBC327751 ERG327687:ERG327751 EHK327687:EHK327751 DXO327687:DXO327751 DNS327687:DNS327751 DDW327687:DDW327751 CUA327687:CUA327751 CKE327687:CKE327751 CAI327687:CAI327751 BQM327687:BQM327751 BGQ327687:BGQ327751 AWU327687:AWU327751 AMY327687:AMY327751 ADC327687:ADC327751 TG327687:TG327751 JK327687:JK327751 DNS3:DNS72 WVW262151:WVW262215 WMA262151:WMA262215 WCE262151:WCE262215 VSI262151:VSI262215 VIM262151:VIM262215 UYQ262151:UYQ262215 UOU262151:UOU262215 UEY262151:UEY262215 TVC262151:TVC262215 TLG262151:TLG262215 TBK262151:TBK262215 SRO262151:SRO262215 SHS262151:SHS262215 RXW262151:RXW262215 ROA262151:ROA262215 REE262151:REE262215 QUI262151:QUI262215 QKM262151:QKM262215 QAQ262151:QAQ262215 PQU262151:PQU262215 PGY262151:PGY262215 OXC262151:OXC262215 ONG262151:ONG262215 ODK262151:ODK262215 NTO262151:NTO262215 NJS262151:NJS262215 MZW262151:MZW262215 MQA262151:MQA262215 MGE262151:MGE262215 LWI262151:LWI262215 LMM262151:LMM262215 LCQ262151:LCQ262215 KSU262151:KSU262215 KIY262151:KIY262215 JZC262151:JZC262215 JPG262151:JPG262215 JFK262151:JFK262215 IVO262151:IVO262215 ILS262151:ILS262215 IBW262151:IBW262215 HSA262151:HSA262215 HIE262151:HIE262215 GYI262151:GYI262215 GOM262151:GOM262215 GEQ262151:GEQ262215 FUU262151:FUU262215 FKY262151:FKY262215 FBC262151:FBC262215 ERG262151:ERG262215 EHK262151:EHK262215 DXO262151:DXO262215 DNS262151:DNS262215 DDW262151:DDW262215 CUA262151:CUA262215 CKE262151:CKE262215 CAI262151:CAI262215 BQM262151:BQM262215 BGQ262151:BGQ262215 AWU262151:AWU262215 AMY262151:AMY262215 ADC262151:ADC262215 TG262151:TG262215 JK262151:JK262215 DXO3:DXO72 WVW196615:WVW196679 WMA196615:WMA196679 WCE196615:WCE196679 VSI196615:VSI196679 VIM196615:VIM196679 UYQ196615:UYQ196679 UOU196615:UOU196679 UEY196615:UEY196679 TVC196615:TVC196679 TLG196615:TLG196679 TBK196615:TBK196679 SRO196615:SRO196679 SHS196615:SHS196679 RXW196615:RXW196679 ROA196615:ROA196679 REE196615:REE196679 QUI196615:QUI196679 QKM196615:QKM196679 QAQ196615:QAQ196679 PQU196615:PQU196679 PGY196615:PGY196679 OXC196615:OXC196679 ONG196615:ONG196679 ODK196615:ODK196679 NTO196615:NTO196679 NJS196615:NJS196679 MZW196615:MZW196679 MQA196615:MQA196679 MGE196615:MGE196679 LWI196615:LWI196679 LMM196615:LMM196679 LCQ196615:LCQ196679 KSU196615:KSU196679 KIY196615:KIY196679 JZC196615:JZC196679 JPG196615:JPG196679 JFK196615:JFK196679 IVO196615:IVO196679 ILS196615:ILS196679 IBW196615:IBW196679 HSA196615:HSA196679 HIE196615:HIE196679 GYI196615:GYI196679 GOM196615:GOM196679 GEQ196615:GEQ196679 FUU196615:FUU196679 FKY196615:FKY196679 FBC196615:FBC196679 ERG196615:ERG196679 EHK196615:EHK196679 DXO196615:DXO196679 DNS196615:DNS196679 DDW196615:DDW196679 CUA196615:CUA196679 CKE196615:CKE196679 CAI196615:CAI196679 BQM196615:BQM196679 BGQ196615:BGQ196679 AWU196615:AWU196679 AMY196615:AMY196679 ADC196615:ADC196679 TG196615:TG196679 JK196615:JK196679 EHK3:EHK72 WVW131079:WVW131143 WMA131079:WMA131143 WCE131079:WCE131143 VSI131079:VSI131143 VIM131079:VIM131143 UYQ131079:UYQ131143 UOU131079:UOU131143 UEY131079:UEY131143 TVC131079:TVC131143 TLG131079:TLG131143 TBK131079:TBK131143 SRO131079:SRO131143 SHS131079:SHS131143 RXW131079:RXW131143 ROA131079:ROA131143 REE131079:REE131143 QUI131079:QUI131143 QKM131079:QKM131143 QAQ131079:QAQ131143 PQU131079:PQU131143 PGY131079:PGY131143 OXC131079:OXC131143 ONG131079:ONG131143 ODK131079:ODK131143 NTO131079:NTO131143 NJS131079:NJS131143 MZW131079:MZW131143 MQA131079:MQA131143 MGE131079:MGE131143 LWI131079:LWI131143 LMM131079:LMM131143 LCQ131079:LCQ131143 KSU131079:KSU131143 KIY131079:KIY131143 JZC131079:JZC131143 JPG131079:JPG131143 JFK131079:JFK131143 IVO131079:IVO131143 ILS131079:ILS131143 IBW131079:IBW131143 HSA131079:HSA131143 HIE131079:HIE131143 GYI131079:GYI131143 GOM131079:GOM131143 GEQ131079:GEQ131143 FUU131079:FUU131143 FKY131079:FKY131143 FBC131079:FBC131143 ERG131079:ERG131143 EHK131079:EHK131143 DXO131079:DXO131143 DNS131079:DNS131143 DDW131079:DDW131143 CUA131079:CUA131143 CKE131079:CKE131143 CAI131079:CAI131143 BQM131079:BQM131143 BGQ131079:BGQ131143 AWU131079:AWU131143 AMY131079:AMY131143 ADC131079:ADC131143 TG131079:TG131143 JK131079:JK131143 ERG3:ERG72 WVW65543:WVW65607 WMA65543:WMA65607 WCE65543:WCE65607 VSI65543:VSI65607 VIM65543:VIM65607 UYQ65543:UYQ65607 UOU65543:UOU65607 UEY65543:UEY65607 TVC65543:TVC65607 TLG65543:TLG65607 TBK65543:TBK65607 SRO65543:SRO65607 SHS65543:SHS65607 RXW65543:RXW65607 ROA65543:ROA65607 REE65543:REE65607 QUI65543:QUI65607 QKM65543:QKM65607 QAQ65543:QAQ65607 PQU65543:PQU65607 PGY65543:PGY65607 OXC65543:OXC65607 ONG65543:ONG65607 ODK65543:ODK65607 NTO65543:NTO65607 NJS65543:NJS65607 MZW65543:MZW65607 MQA65543:MQA65607 MGE65543:MGE65607 LWI65543:LWI65607 LMM65543:LMM65607 LCQ65543:LCQ65607 KSU65543:KSU65607 KIY65543:KIY65607 JZC65543:JZC65607 JPG65543:JPG65607 JFK65543:JFK65607 IVO65543:IVO65607 ILS65543:ILS65607 IBW65543:IBW65607 HSA65543:HSA65607 HIE65543:HIE65607 GYI65543:GYI65607 GOM65543:GOM65607 GEQ65543:GEQ65607 FUU65543:FUU65607 FKY65543:FKY65607 FBC65543:FBC65607 ERG65543:ERG65607 EHK65543:EHK65607 DXO65543:DXO65607 DNS65543:DNS65607 DDW65543:DDW65607 CUA65543:CUA65607 CKE65543:CKE65607 CAI65543:CAI65607 BQM65543:BQM65607 BGQ65543:BGQ65607 AWU65543:AWU65607 AMY65543:AMY65607 ADC65543:ADC65607 TG65543:TG65607 JK65543:JK65607">
      <formula1>$AC$3:$AC$4</formula1>
    </dataValidation>
    <dataValidation type="whole" operator="lessThanOrEqual" allowBlank="1" showErrorMessage="1" sqref="JV3:JV10 TR3:TR10 ADN3:ADN10 ANJ3:ANJ10 AXF3:AXF10 BHB3:BHB10 BQX3:BQX10 CAT3:CAT10 CKP3:CKP10 CUL3:CUL10 DEH3:DEH10 DOD3:DOD10 DXZ3:DXZ10 EHV3:EHV10 ERR3:ERR10 FBN3:FBN10 FLJ3:FLJ10 FVF3:FVF10 GFB3:GFB10 GOX3:GOX10 GYT3:GYT10 HIP3:HIP10 HSL3:HSL10 ICH3:ICH10 IMD3:IMD10 IVZ3:IVZ10 JFV3:JFV10 JPR3:JPR10 JZN3:JZN10 KJJ3:KJJ10 KTF3:KTF10 LDB3:LDB10 LMX3:LMX10 LWT3:LWT10 MGP3:MGP10 MQL3:MQL10 NAH3:NAH10 NKD3:NKD10 NTZ3:NTZ10 ODV3:ODV10 ONR3:ONR10 OXN3:OXN10 PHJ3:PHJ10 PRF3:PRF10 QBB3:QBB10 QKX3:QKX10 QUT3:QUT10 REP3:REP10 ROL3:ROL10 RYH3:RYH10 SID3:SID10 SRZ3:SRZ10 TBV3:TBV10 TLR3:TLR10 TVN3:TVN10 UFJ3:UFJ10 UPF3:UPF10 UZB3:UZB10 VIX3:VIX10 VST3:VST10 WCP3:WCP10 WML3:WML10 WWH3:WWH10 JV65543:JV65550 TR65543:TR65550 ADN65543:ADN65550 ANJ65543:ANJ65550 AXF65543:AXF65550 BHB65543:BHB65550 BQX65543:BQX65550 CAT65543:CAT65550 CKP65543:CKP65550 CUL65543:CUL65550 DEH65543:DEH65550 DOD65543:DOD65550 DXZ65543:DXZ65550 EHV65543:EHV65550 ERR65543:ERR65550 FBN65543:FBN65550 FLJ65543:FLJ65550 FVF65543:FVF65550 GFB65543:GFB65550 GOX65543:GOX65550 GYT65543:GYT65550 HIP65543:HIP65550 HSL65543:HSL65550 ICH65543:ICH65550 IMD65543:IMD65550 IVZ65543:IVZ65550 JFV65543:JFV65550 JPR65543:JPR65550 JZN65543:JZN65550 KJJ65543:KJJ65550 KTF65543:KTF65550 LDB65543:LDB65550 LMX65543:LMX65550 LWT65543:LWT65550 MGP65543:MGP65550 MQL65543:MQL65550 NAH65543:NAH65550 NKD65543:NKD65550 NTZ65543:NTZ65550 ODV65543:ODV65550 ONR65543:ONR65550 OXN65543:OXN65550 PHJ65543:PHJ65550 PRF65543:PRF65550 QBB65543:QBB65550 QKX65543:QKX65550 QUT65543:QUT65550 REP65543:REP65550 ROL65543:ROL65550 RYH65543:RYH65550 SID65543:SID65550 SRZ65543:SRZ65550 TBV65543:TBV65550 TLR65543:TLR65550 TVN65543:TVN65550 UFJ65543:UFJ65550 UPF65543:UPF65550 UZB65543:UZB65550 VIX65543:VIX65550 VST65543:VST65550 WCP65543:WCP65550 WML65543:WML65550 WWH65543:WWH65550 JV131079:JV131086 TR131079:TR131086 ADN131079:ADN131086 ANJ131079:ANJ131086 AXF131079:AXF131086 BHB131079:BHB131086 BQX131079:BQX131086 CAT131079:CAT131086 CKP131079:CKP131086 CUL131079:CUL131086 DEH131079:DEH131086 DOD131079:DOD131086 DXZ131079:DXZ131086 EHV131079:EHV131086 ERR131079:ERR131086 FBN131079:FBN131086 FLJ131079:FLJ131086 FVF131079:FVF131086 GFB131079:GFB131086 GOX131079:GOX131086 GYT131079:GYT131086 HIP131079:HIP131086 HSL131079:HSL131086 ICH131079:ICH131086 IMD131079:IMD131086 IVZ131079:IVZ131086 JFV131079:JFV131086 JPR131079:JPR131086 JZN131079:JZN131086 KJJ131079:KJJ131086 KTF131079:KTF131086 LDB131079:LDB131086 LMX131079:LMX131086 LWT131079:LWT131086 MGP131079:MGP131086 MQL131079:MQL131086 NAH131079:NAH131086 NKD131079:NKD131086 NTZ131079:NTZ131086 ODV131079:ODV131086 ONR131079:ONR131086 OXN131079:OXN131086 PHJ131079:PHJ131086 PRF131079:PRF131086 QBB131079:QBB131086 QKX131079:QKX131086 QUT131079:QUT131086 REP131079:REP131086 ROL131079:ROL131086 RYH131079:RYH131086 SID131079:SID131086 SRZ131079:SRZ131086 TBV131079:TBV131086 TLR131079:TLR131086 TVN131079:TVN131086 UFJ131079:UFJ131086 UPF131079:UPF131086 UZB131079:UZB131086 VIX131079:VIX131086 VST131079:VST131086 WCP131079:WCP131086 WML131079:WML131086 WWH131079:WWH131086 JV196615:JV196622 TR196615:TR196622 ADN196615:ADN196622 ANJ196615:ANJ196622 AXF196615:AXF196622 BHB196615:BHB196622 BQX196615:BQX196622 CAT196615:CAT196622 CKP196615:CKP196622 CUL196615:CUL196622 DEH196615:DEH196622 DOD196615:DOD196622 DXZ196615:DXZ196622 EHV196615:EHV196622 ERR196615:ERR196622 FBN196615:FBN196622 FLJ196615:FLJ196622 FVF196615:FVF196622 GFB196615:GFB196622 GOX196615:GOX196622 GYT196615:GYT196622 HIP196615:HIP196622 HSL196615:HSL196622 ICH196615:ICH196622 IMD196615:IMD196622 IVZ196615:IVZ196622 JFV196615:JFV196622 JPR196615:JPR196622 JZN196615:JZN196622 KJJ196615:KJJ196622 KTF196615:KTF196622 LDB196615:LDB196622 LMX196615:LMX196622 LWT196615:LWT196622 MGP196615:MGP196622 MQL196615:MQL196622 NAH196615:NAH196622 NKD196615:NKD196622 NTZ196615:NTZ196622 ODV196615:ODV196622 ONR196615:ONR196622 OXN196615:OXN196622 PHJ196615:PHJ196622 PRF196615:PRF196622 QBB196615:QBB196622 QKX196615:QKX196622 QUT196615:QUT196622 REP196615:REP196622 ROL196615:ROL196622 RYH196615:RYH196622 SID196615:SID196622 SRZ196615:SRZ196622 TBV196615:TBV196622 TLR196615:TLR196622 TVN196615:TVN196622 UFJ196615:UFJ196622 UPF196615:UPF196622 UZB196615:UZB196622 VIX196615:VIX196622 VST196615:VST196622 WCP196615:WCP196622 WML196615:WML196622 WWH196615:WWH196622 JV262151:JV262158 TR262151:TR262158 ADN262151:ADN262158 ANJ262151:ANJ262158 AXF262151:AXF262158 BHB262151:BHB262158 BQX262151:BQX262158 CAT262151:CAT262158 CKP262151:CKP262158 CUL262151:CUL262158 DEH262151:DEH262158 DOD262151:DOD262158 DXZ262151:DXZ262158 EHV262151:EHV262158 ERR262151:ERR262158 FBN262151:FBN262158 FLJ262151:FLJ262158 FVF262151:FVF262158 GFB262151:GFB262158 GOX262151:GOX262158 GYT262151:GYT262158 HIP262151:HIP262158 HSL262151:HSL262158 ICH262151:ICH262158 IMD262151:IMD262158 IVZ262151:IVZ262158 JFV262151:JFV262158 JPR262151:JPR262158 JZN262151:JZN262158 KJJ262151:KJJ262158 KTF262151:KTF262158 LDB262151:LDB262158 LMX262151:LMX262158 LWT262151:LWT262158 MGP262151:MGP262158 MQL262151:MQL262158 NAH262151:NAH262158 NKD262151:NKD262158 NTZ262151:NTZ262158 ODV262151:ODV262158 ONR262151:ONR262158 OXN262151:OXN262158 PHJ262151:PHJ262158 PRF262151:PRF262158 QBB262151:QBB262158 QKX262151:QKX262158 QUT262151:QUT262158 REP262151:REP262158 ROL262151:ROL262158 RYH262151:RYH262158 SID262151:SID262158 SRZ262151:SRZ262158 TBV262151:TBV262158 TLR262151:TLR262158 TVN262151:TVN262158 UFJ262151:UFJ262158 UPF262151:UPF262158 UZB262151:UZB262158 VIX262151:VIX262158 VST262151:VST262158 WCP262151:WCP262158 WML262151:WML262158 WWH262151:WWH262158 JV327687:JV327694 TR327687:TR327694 ADN327687:ADN327694 ANJ327687:ANJ327694 AXF327687:AXF327694 BHB327687:BHB327694 BQX327687:BQX327694 CAT327687:CAT327694 CKP327687:CKP327694 CUL327687:CUL327694 DEH327687:DEH327694 DOD327687:DOD327694 DXZ327687:DXZ327694 EHV327687:EHV327694 ERR327687:ERR327694 FBN327687:FBN327694 FLJ327687:FLJ327694 FVF327687:FVF327694 GFB327687:GFB327694 GOX327687:GOX327694 GYT327687:GYT327694 HIP327687:HIP327694 HSL327687:HSL327694 ICH327687:ICH327694 IMD327687:IMD327694 IVZ327687:IVZ327694 JFV327687:JFV327694 JPR327687:JPR327694 JZN327687:JZN327694 KJJ327687:KJJ327694 KTF327687:KTF327694 LDB327687:LDB327694 LMX327687:LMX327694 LWT327687:LWT327694 MGP327687:MGP327694 MQL327687:MQL327694 NAH327687:NAH327694 NKD327687:NKD327694 NTZ327687:NTZ327694 ODV327687:ODV327694 ONR327687:ONR327694 OXN327687:OXN327694 PHJ327687:PHJ327694 PRF327687:PRF327694 QBB327687:QBB327694 QKX327687:QKX327694 QUT327687:QUT327694 REP327687:REP327694 ROL327687:ROL327694 RYH327687:RYH327694 SID327687:SID327694 SRZ327687:SRZ327694 TBV327687:TBV327694 TLR327687:TLR327694 TVN327687:TVN327694 UFJ327687:UFJ327694 UPF327687:UPF327694 UZB327687:UZB327694 VIX327687:VIX327694 VST327687:VST327694 WCP327687:WCP327694 WML327687:WML327694 WWH327687:WWH327694 JV393223:JV393230 TR393223:TR393230 ADN393223:ADN393230 ANJ393223:ANJ393230 AXF393223:AXF393230 BHB393223:BHB393230 BQX393223:BQX393230 CAT393223:CAT393230 CKP393223:CKP393230 CUL393223:CUL393230 DEH393223:DEH393230 DOD393223:DOD393230 DXZ393223:DXZ393230 EHV393223:EHV393230 ERR393223:ERR393230 FBN393223:FBN393230 FLJ393223:FLJ393230 FVF393223:FVF393230 GFB393223:GFB393230 GOX393223:GOX393230 GYT393223:GYT393230 HIP393223:HIP393230 HSL393223:HSL393230 ICH393223:ICH393230 IMD393223:IMD393230 IVZ393223:IVZ393230 JFV393223:JFV393230 JPR393223:JPR393230 JZN393223:JZN393230 KJJ393223:KJJ393230 KTF393223:KTF393230 LDB393223:LDB393230 LMX393223:LMX393230 LWT393223:LWT393230 MGP393223:MGP393230 MQL393223:MQL393230 NAH393223:NAH393230 NKD393223:NKD393230 NTZ393223:NTZ393230 ODV393223:ODV393230 ONR393223:ONR393230 OXN393223:OXN393230 PHJ393223:PHJ393230 PRF393223:PRF393230 QBB393223:QBB393230 QKX393223:QKX393230 QUT393223:QUT393230 REP393223:REP393230 ROL393223:ROL393230 RYH393223:RYH393230 SID393223:SID393230 SRZ393223:SRZ393230 TBV393223:TBV393230 TLR393223:TLR393230 TVN393223:TVN393230 UFJ393223:UFJ393230 UPF393223:UPF393230 UZB393223:UZB393230 VIX393223:VIX393230 VST393223:VST393230 WCP393223:WCP393230 WML393223:WML393230 WWH393223:WWH393230 JV458759:JV458766 TR458759:TR458766 ADN458759:ADN458766 ANJ458759:ANJ458766 AXF458759:AXF458766 BHB458759:BHB458766 BQX458759:BQX458766 CAT458759:CAT458766 CKP458759:CKP458766 CUL458759:CUL458766 DEH458759:DEH458766 DOD458759:DOD458766 DXZ458759:DXZ458766 EHV458759:EHV458766 ERR458759:ERR458766 FBN458759:FBN458766 FLJ458759:FLJ458766 FVF458759:FVF458766 GFB458759:GFB458766 GOX458759:GOX458766 GYT458759:GYT458766 HIP458759:HIP458766 HSL458759:HSL458766 ICH458759:ICH458766 IMD458759:IMD458766 IVZ458759:IVZ458766 JFV458759:JFV458766 JPR458759:JPR458766 JZN458759:JZN458766 KJJ458759:KJJ458766 KTF458759:KTF458766 LDB458759:LDB458766 LMX458759:LMX458766 LWT458759:LWT458766 MGP458759:MGP458766 MQL458759:MQL458766 NAH458759:NAH458766 NKD458759:NKD458766 NTZ458759:NTZ458766 ODV458759:ODV458766 ONR458759:ONR458766 OXN458759:OXN458766 PHJ458759:PHJ458766 PRF458759:PRF458766 QBB458759:QBB458766 QKX458759:QKX458766 QUT458759:QUT458766 REP458759:REP458766 ROL458759:ROL458766 RYH458759:RYH458766 SID458759:SID458766 SRZ458759:SRZ458766 TBV458759:TBV458766 TLR458759:TLR458766 TVN458759:TVN458766 UFJ458759:UFJ458766 UPF458759:UPF458766 UZB458759:UZB458766 VIX458759:VIX458766 VST458759:VST458766 WCP458759:WCP458766 WML458759:WML458766 WWH458759:WWH458766 JV524295:JV524302 TR524295:TR524302 ADN524295:ADN524302 ANJ524295:ANJ524302 AXF524295:AXF524302 BHB524295:BHB524302 BQX524295:BQX524302 CAT524295:CAT524302 CKP524295:CKP524302 CUL524295:CUL524302 DEH524295:DEH524302 DOD524295:DOD524302 DXZ524295:DXZ524302 EHV524295:EHV524302 ERR524295:ERR524302 FBN524295:FBN524302 FLJ524295:FLJ524302 FVF524295:FVF524302 GFB524295:GFB524302 GOX524295:GOX524302 GYT524295:GYT524302 HIP524295:HIP524302 HSL524295:HSL524302 ICH524295:ICH524302 IMD524295:IMD524302 IVZ524295:IVZ524302 JFV524295:JFV524302 JPR524295:JPR524302 JZN524295:JZN524302 KJJ524295:KJJ524302 KTF524295:KTF524302 LDB524295:LDB524302 LMX524295:LMX524302 LWT524295:LWT524302 MGP524295:MGP524302 MQL524295:MQL524302 NAH524295:NAH524302 NKD524295:NKD524302 NTZ524295:NTZ524302 ODV524295:ODV524302 ONR524295:ONR524302 OXN524295:OXN524302 PHJ524295:PHJ524302 PRF524295:PRF524302 QBB524295:QBB524302 QKX524295:QKX524302 QUT524295:QUT524302 REP524295:REP524302 ROL524295:ROL524302 RYH524295:RYH524302 SID524295:SID524302 SRZ524295:SRZ524302 TBV524295:TBV524302 TLR524295:TLR524302 TVN524295:TVN524302 UFJ524295:UFJ524302 UPF524295:UPF524302 UZB524295:UZB524302 VIX524295:VIX524302 VST524295:VST524302 WCP524295:WCP524302 WML524295:WML524302 WWH524295:WWH524302 JV589831:JV589838 TR589831:TR589838 ADN589831:ADN589838 ANJ589831:ANJ589838 AXF589831:AXF589838 BHB589831:BHB589838 BQX589831:BQX589838 CAT589831:CAT589838 CKP589831:CKP589838 CUL589831:CUL589838 DEH589831:DEH589838 DOD589831:DOD589838 DXZ589831:DXZ589838 EHV589831:EHV589838 ERR589831:ERR589838 FBN589831:FBN589838 FLJ589831:FLJ589838 FVF589831:FVF589838 GFB589831:GFB589838 GOX589831:GOX589838 GYT589831:GYT589838 HIP589831:HIP589838 HSL589831:HSL589838 ICH589831:ICH589838 IMD589831:IMD589838 IVZ589831:IVZ589838 JFV589831:JFV589838 JPR589831:JPR589838 JZN589831:JZN589838 KJJ589831:KJJ589838 KTF589831:KTF589838 LDB589831:LDB589838 LMX589831:LMX589838 LWT589831:LWT589838 MGP589831:MGP589838 MQL589831:MQL589838 NAH589831:NAH589838 NKD589831:NKD589838 NTZ589831:NTZ589838 ODV589831:ODV589838 ONR589831:ONR589838 OXN589831:OXN589838 PHJ589831:PHJ589838 PRF589831:PRF589838 QBB589831:QBB589838 QKX589831:QKX589838 QUT589831:QUT589838 REP589831:REP589838 ROL589831:ROL589838 RYH589831:RYH589838 SID589831:SID589838 SRZ589831:SRZ589838 TBV589831:TBV589838 TLR589831:TLR589838 TVN589831:TVN589838 UFJ589831:UFJ589838 UPF589831:UPF589838 UZB589831:UZB589838 VIX589831:VIX589838 VST589831:VST589838 WCP589831:WCP589838 WML589831:WML589838 WWH589831:WWH589838 JV655367:JV655374 TR655367:TR655374 ADN655367:ADN655374 ANJ655367:ANJ655374 AXF655367:AXF655374 BHB655367:BHB655374 BQX655367:BQX655374 CAT655367:CAT655374 CKP655367:CKP655374 CUL655367:CUL655374 DEH655367:DEH655374 DOD655367:DOD655374 DXZ655367:DXZ655374 EHV655367:EHV655374 ERR655367:ERR655374 FBN655367:FBN655374 FLJ655367:FLJ655374 FVF655367:FVF655374 GFB655367:GFB655374 GOX655367:GOX655374 GYT655367:GYT655374 HIP655367:HIP655374 HSL655367:HSL655374 ICH655367:ICH655374 IMD655367:IMD655374 IVZ655367:IVZ655374 JFV655367:JFV655374 JPR655367:JPR655374 JZN655367:JZN655374 KJJ655367:KJJ655374 KTF655367:KTF655374 LDB655367:LDB655374 LMX655367:LMX655374 LWT655367:LWT655374 MGP655367:MGP655374 MQL655367:MQL655374 NAH655367:NAH655374 NKD655367:NKD655374 NTZ655367:NTZ655374 ODV655367:ODV655374 ONR655367:ONR655374 OXN655367:OXN655374 PHJ655367:PHJ655374 PRF655367:PRF655374 QBB655367:QBB655374 QKX655367:QKX655374 QUT655367:QUT655374 REP655367:REP655374 ROL655367:ROL655374 RYH655367:RYH655374 SID655367:SID655374 SRZ655367:SRZ655374 TBV655367:TBV655374 TLR655367:TLR655374 TVN655367:TVN655374 UFJ655367:UFJ655374 UPF655367:UPF655374 UZB655367:UZB655374 VIX655367:VIX655374 VST655367:VST655374 WCP655367:WCP655374 WML655367:WML655374 WWH655367:WWH655374 JV720903:JV720910 TR720903:TR720910 ADN720903:ADN720910 ANJ720903:ANJ720910 AXF720903:AXF720910 BHB720903:BHB720910 BQX720903:BQX720910 CAT720903:CAT720910 CKP720903:CKP720910 CUL720903:CUL720910 DEH720903:DEH720910 DOD720903:DOD720910 DXZ720903:DXZ720910 EHV720903:EHV720910 ERR720903:ERR720910 FBN720903:FBN720910 FLJ720903:FLJ720910 FVF720903:FVF720910 GFB720903:GFB720910 GOX720903:GOX720910 GYT720903:GYT720910 HIP720903:HIP720910 HSL720903:HSL720910 ICH720903:ICH720910 IMD720903:IMD720910 IVZ720903:IVZ720910 JFV720903:JFV720910 JPR720903:JPR720910 JZN720903:JZN720910 KJJ720903:KJJ720910 KTF720903:KTF720910 LDB720903:LDB720910 LMX720903:LMX720910 LWT720903:LWT720910 MGP720903:MGP720910 MQL720903:MQL720910 NAH720903:NAH720910 NKD720903:NKD720910 NTZ720903:NTZ720910 ODV720903:ODV720910 ONR720903:ONR720910 OXN720903:OXN720910 PHJ720903:PHJ720910 PRF720903:PRF720910 QBB720903:QBB720910 QKX720903:QKX720910 QUT720903:QUT720910 REP720903:REP720910 ROL720903:ROL720910 RYH720903:RYH720910 SID720903:SID720910 SRZ720903:SRZ720910 TBV720903:TBV720910 TLR720903:TLR720910 TVN720903:TVN720910 UFJ720903:UFJ720910 UPF720903:UPF720910 UZB720903:UZB720910 VIX720903:VIX720910 VST720903:VST720910 WCP720903:WCP720910 WML720903:WML720910 WWH720903:WWH720910 JV786439:JV786446 TR786439:TR786446 ADN786439:ADN786446 ANJ786439:ANJ786446 AXF786439:AXF786446 BHB786439:BHB786446 BQX786439:BQX786446 CAT786439:CAT786446 CKP786439:CKP786446 CUL786439:CUL786446 DEH786439:DEH786446 DOD786439:DOD786446 DXZ786439:DXZ786446 EHV786439:EHV786446 ERR786439:ERR786446 FBN786439:FBN786446 FLJ786439:FLJ786446 FVF786439:FVF786446 GFB786439:GFB786446 GOX786439:GOX786446 GYT786439:GYT786446 HIP786439:HIP786446 HSL786439:HSL786446 ICH786439:ICH786446 IMD786439:IMD786446 IVZ786439:IVZ786446 JFV786439:JFV786446 JPR786439:JPR786446 JZN786439:JZN786446 KJJ786439:KJJ786446 KTF786439:KTF786446 LDB786439:LDB786446 LMX786439:LMX786446 LWT786439:LWT786446 MGP786439:MGP786446 MQL786439:MQL786446 NAH786439:NAH786446 NKD786439:NKD786446 NTZ786439:NTZ786446 ODV786439:ODV786446 ONR786439:ONR786446 OXN786439:OXN786446 PHJ786439:PHJ786446 PRF786439:PRF786446 QBB786439:QBB786446 QKX786439:QKX786446 QUT786439:QUT786446 REP786439:REP786446 ROL786439:ROL786446 RYH786439:RYH786446 SID786439:SID786446 SRZ786439:SRZ786446 TBV786439:TBV786446 TLR786439:TLR786446 TVN786439:TVN786446 UFJ786439:UFJ786446 UPF786439:UPF786446 UZB786439:UZB786446 VIX786439:VIX786446 VST786439:VST786446 WCP786439:WCP786446 WML786439:WML786446 WWH786439:WWH786446 JV851975:JV851982 TR851975:TR851982 ADN851975:ADN851982 ANJ851975:ANJ851982 AXF851975:AXF851982 BHB851975:BHB851982 BQX851975:BQX851982 CAT851975:CAT851982 CKP851975:CKP851982 CUL851975:CUL851982 DEH851975:DEH851982 DOD851975:DOD851982 DXZ851975:DXZ851982 EHV851975:EHV851982 ERR851975:ERR851982 FBN851975:FBN851982 FLJ851975:FLJ851982 FVF851975:FVF851982 GFB851975:GFB851982 GOX851975:GOX851982 GYT851975:GYT851982 HIP851975:HIP851982 HSL851975:HSL851982 ICH851975:ICH851982 IMD851975:IMD851982 IVZ851975:IVZ851982 JFV851975:JFV851982 JPR851975:JPR851982 JZN851975:JZN851982 KJJ851975:KJJ851982 KTF851975:KTF851982 LDB851975:LDB851982 LMX851975:LMX851982 LWT851975:LWT851982 MGP851975:MGP851982 MQL851975:MQL851982 NAH851975:NAH851982 NKD851975:NKD851982 NTZ851975:NTZ851982 ODV851975:ODV851982 ONR851975:ONR851982 OXN851975:OXN851982 PHJ851975:PHJ851982 PRF851975:PRF851982 QBB851975:QBB851982 QKX851975:QKX851982 QUT851975:QUT851982 REP851975:REP851982 ROL851975:ROL851982 RYH851975:RYH851982 SID851975:SID851982 SRZ851975:SRZ851982 TBV851975:TBV851982 TLR851975:TLR851982 TVN851975:TVN851982 UFJ851975:UFJ851982 UPF851975:UPF851982 UZB851975:UZB851982 VIX851975:VIX851982 VST851975:VST851982 WCP851975:WCP851982 WML851975:WML851982 WWH851975:WWH851982 JV917511:JV917518 TR917511:TR917518 ADN917511:ADN917518 ANJ917511:ANJ917518 AXF917511:AXF917518 BHB917511:BHB917518 BQX917511:BQX917518 CAT917511:CAT917518 CKP917511:CKP917518 CUL917511:CUL917518 DEH917511:DEH917518 DOD917511:DOD917518 DXZ917511:DXZ917518 EHV917511:EHV917518 ERR917511:ERR917518 FBN917511:FBN917518 FLJ917511:FLJ917518 FVF917511:FVF917518 GFB917511:GFB917518 GOX917511:GOX917518 GYT917511:GYT917518 HIP917511:HIP917518 HSL917511:HSL917518 ICH917511:ICH917518 IMD917511:IMD917518 IVZ917511:IVZ917518 JFV917511:JFV917518 JPR917511:JPR917518 JZN917511:JZN917518 KJJ917511:KJJ917518 KTF917511:KTF917518 LDB917511:LDB917518 LMX917511:LMX917518 LWT917511:LWT917518 MGP917511:MGP917518 MQL917511:MQL917518 NAH917511:NAH917518 NKD917511:NKD917518 NTZ917511:NTZ917518 ODV917511:ODV917518 ONR917511:ONR917518 OXN917511:OXN917518 PHJ917511:PHJ917518 PRF917511:PRF917518 QBB917511:QBB917518 QKX917511:QKX917518 QUT917511:QUT917518 REP917511:REP917518 ROL917511:ROL917518 RYH917511:RYH917518 SID917511:SID917518 SRZ917511:SRZ917518 TBV917511:TBV917518 TLR917511:TLR917518 TVN917511:TVN917518 UFJ917511:UFJ917518 UPF917511:UPF917518 UZB917511:UZB917518 VIX917511:VIX917518 VST917511:VST917518 WCP917511:WCP917518 WML917511:WML917518 WWH917511:WWH917518 JV983047:JV983054 TR983047:TR983054 ADN983047:ADN983054 ANJ983047:ANJ983054 AXF983047:AXF983054 BHB983047:BHB983054 BQX983047:BQX983054 CAT983047:CAT983054 CKP983047:CKP983054 CUL983047:CUL983054 DEH983047:DEH983054 DOD983047:DOD983054 DXZ983047:DXZ983054 EHV983047:EHV983054 ERR983047:ERR983054 FBN983047:FBN983054 FLJ983047:FLJ983054 FVF983047:FVF983054 GFB983047:GFB983054 GOX983047:GOX983054 GYT983047:GYT983054 HIP983047:HIP983054 HSL983047:HSL983054 ICH983047:ICH983054 IMD983047:IMD983054 IVZ983047:IVZ983054 JFV983047:JFV983054 JPR983047:JPR983054 JZN983047:JZN983054 KJJ983047:KJJ983054 KTF983047:KTF983054 LDB983047:LDB983054 LMX983047:LMX983054 LWT983047:LWT983054 MGP983047:MGP983054 MQL983047:MQL983054 NAH983047:NAH983054 NKD983047:NKD983054 NTZ983047:NTZ983054 ODV983047:ODV983054 ONR983047:ONR983054 OXN983047:OXN983054 PHJ983047:PHJ983054 PRF983047:PRF983054 QBB983047:QBB983054 QKX983047:QKX983054 QUT983047:QUT983054 REP983047:REP983054 ROL983047:ROL983054 RYH983047:RYH983054 SID983047:SID983054 SRZ983047:SRZ983054 TBV983047:TBV983054 TLR983047:TLR983054 TVN983047:TVN983054 UFJ983047:UFJ983054 UPF983047:UPF983054 UZB983047:UZB983054 VIX983047:VIX983054 VST983047:VST983054 WCP983047:WCP983054 WML983047:WML983054 WWH983047:WWH983054">
      <formula1>JA11</formula1>
    </dataValidation>
    <dataValidation type="list" allowBlank="1" showInputMessage="1" showErrorMessage="1" sqref="WVU1:WVU1048576 N1:N1048576 JI1:JI1048576 TE1:TE1048576 ADA1:ADA1048576 AMW1:AMW1048576 AWS1:AWS1048576 BGO1:BGO1048576 BQK1:BQK1048576 CAG1:CAG1048576 CKC1:CKC1048576 CTY1:CTY1048576 DDU1:DDU1048576 DNQ1:DNQ1048576 DXM1:DXM1048576 EHI1:EHI1048576 ERE1:ERE1048576 FBA1:FBA1048576 FKW1:FKW1048576 FUS1:FUS1048576 GEO1:GEO1048576 GOK1:GOK1048576 GYG1:GYG1048576 HIC1:HIC1048576 HRY1:HRY1048576 IBU1:IBU1048576 ILQ1:ILQ1048576 IVM1:IVM1048576 JFI1:JFI1048576 JPE1:JPE1048576 JZA1:JZA1048576 KIW1:KIW1048576 KSS1:KSS1048576 LCO1:LCO1048576 LMK1:LMK1048576 LWG1:LWG1048576 MGC1:MGC1048576 MPY1:MPY1048576 MZU1:MZU1048576 NJQ1:NJQ1048576 NTM1:NTM1048576 ODI1:ODI1048576 ONE1:ONE1048576 OXA1:OXA1048576 PGW1:PGW1048576 PQS1:PQS1048576 QAO1:QAO1048576 QKK1:QKK1048576 QUG1:QUG1048576 REC1:REC1048576 RNY1:RNY1048576 RXU1:RXU1048576 SHQ1:SHQ1048576 SRM1:SRM1048576 TBI1:TBI1048576 TLE1:TLE1048576 TVA1:TVA1048576 UEW1:UEW1048576 UOS1:UOS1048576 UYO1:UYO1048576 VIK1:VIK1048576 VSG1:VSG1048576 WCC1:WCC1048576 WLY1:WLY1048576">
      <formula1>$AJ$3:$AJ$6</formula1>
    </dataValidation>
    <dataValidation type="whole" operator="lessThanOrEqual" allowBlank="1" showErrorMessage="1" sqref="Z262159:Z262214 Z196623:Z196678 Z131087:Z131142 Z65551:Z65606 Z11:Z66 Z983055:Z983110 Z917519:Z917574 Z851983:Z852038 Z786447:Z786502 Z720911:Z720966 Z655375:Z655430 Z589839:Z589894 Z524303:Z524358 Z458767:Z458822 Z393231:Z393286 Z327695:Z327750">
      <formula1>F20</formula1>
    </dataValidation>
    <dataValidation type="whole" operator="lessThanOrEqual" allowBlank="1" showErrorMessage="1" sqref="Z196615:Z196622 Z131079:Z131086 Z65543:Z65550 Z3:Z10 Z983047:Z983054 Z917511:Z917518 Z851975:Z851982 Z786439:Z786446 Z720903:Z720910 Z655367:Z655374 Z589831:Z589838 Z524295:Z524302 Z458759:Z458766 Z393223:Z393230 Z327687:Z327694 Z262151:Z262158">
      <formula1>F11</formula1>
    </dataValidation>
    <dataValidation type="list" allowBlank="1" showInputMessage="1" showErrorMessage="1" sqref="P3:P72">
      <formula1>$AI$2:$AI$3</formula1>
    </dataValidation>
  </dataValidations>
  <printOptions horizontalCentered="1" gridLines="1"/>
  <pageMargins left="0.5" right="0.5" top="0.5" bottom="0.25" header="0.3" footer="0.3"/>
  <pageSetup paperSize="9" pageOrder="overThenDown" orientation="portrait" blackAndWhite="1" verticalDpi="30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>
    <tabColor rgb="FFFF0000"/>
  </sheetPr>
  <dimension ref="A1:Q32"/>
  <sheetViews>
    <sheetView workbookViewId="0">
      <selection sqref="A1:M1"/>
    </sheetView>
  </sheetViews>
  <sheetFormatPr defaultColWidth="9.140625" defaultRowHeight="33"/>
  <cols>
    <col min="1" max="1" width="1.7109375" style="84" customWidth="1"/>
    <col min="2" max="12" width="8.7109375" style="84" customWidth="1"/>
    <col min="13" max="13" width="1.7109375" style="84" customWidth="1"/>
    <col min="14" max="16384" width="9.140625" style="84"/>
  </cols>
  <sheetData>
    <row r="1" spans="1:17" ht="9.6" customHeight="1">
      <c r="A1" s="617"/>
      <c r="B1" s="617"/>
      <c r="C1" s="617"/>
      <c r="D1" s="617"/>
      <c r="E1" s="617"/>
      <c r="F1" s="617"/>
      <c r="G1" s="617"/>
      <c r="H1" s="617"/>
      <c r="I1" s="617"/>
      <c r="J1" s="617"/>
      <c r="K1" s="617"/>
      <c r="L1" s="617"/>
      <c r="M1" s="617"/>
    </row>
    <row r="2" spans="1:17">
      <c r="A2" s="617"/>
      <c r="B2" s="85"/>
      <c r="C2" s="85"/>
      <c r="D2" s="86"/>
      <c r="E2" s="86"/>
      <c r="F2" s="86"/>
      <c r="G2" s="86"/>
      <c r="H2" s="87"/>
      <c r="I2" s="86"/>
      <c r="J2" s="86"/>
      <c r="K2" s="86"/>
      <c r="L2" s="86"/>
      <c r="M2" s="606"/>
    </row>
    <row r="3" spans="1:17">
      <c r="A3" s="617"/>
      <c r="B3" s="85"/>
      <c r="C3" s="85"/>
      <c r="D3" s="86"/>
      <c r="E3" s="86"/>
      <c r="F3" s="86"/>
      <c r="G3" s="86"/>
      <c r="H3" s="87"/>
      <c r="I3" s="86"/>
      <c r="J3" s="86"/>
      <c r="K3" s="86"/>
      <c r="L3" s="86"/>
      <c r="M3" s="606"/>
    </row>
    <row r="4" spans="1:17">
      <c r="A4" s="617"/>
      <c r="B4" s="85"/>
      <c r="C4" s="85"/>
      <c r="D4" s="86"/>
      <c r="E4" s="86"/>
      <c r="F4" s="86"/>
      <c r="G4" s="86"/>
      <c r="H4" s="87"/>
      <c r="I4" s="86"/>
      <c r="J4" s="86"/>
      <c r="K4" s="86"/>
      <c r="L4" s="86"/>
      <c r="M4" s="606"/>
    </row>
    <row r="5" spans="1:17">
      <c r="A5" s="617"/>
      <c r="B5" s="88"/>
      <c r="C5" s="88"/>
      <c r="D5" s="86"/>
      <c r="E5" s="86"/>
      <c r="F5" s="86"/>
      <c r="G5" s="86"/>
      <c r="H5" s="87"/>
      <c r="I5" s="86"/>
      <c r="J5" s="86"/>
      <c r="K5" s="86"/>
      <c r="L5" s="86"/>
      <c r="M5" s="606"/>
      <c r="Q5" s="89"/>
    </row>
    <row r="6" spans="1:17">
      <c r="A6" s="617"/>
      <c r="B6" s="88"/>
      <c r="C6" s="88"/>
      <c r="D6" s="86"/>
      <c r="E6" s="86"/>
      <c r="F6" s="86"/>
      <c r="G6" s="86"/>
      <c r="H6" s="87"/>
      <c r="I6" s="86"/>
      <c r="J6" s="86"/>
      <c r="K6" s="86"/>
      <c r="L6" s="86"/>
      <c r="M6" s="606"/>
      <c r="Q6" s="89"/>
    </row>
    <row r="7" spans="1:17">
      <c r="A7" s="617"/>
      <c r="B7" s="88"/>
      <c r="C7" s="88"/>
      <c r="D7" s="86"/>
      <c r="E7" s="86"/>
      <c r="F7" s="86"/>
      <c r="G7" s="86"/>
      <c r="H7" s="87"/>
      <c r="I7" s="86"/>
      <c r="J7" s="86"/>
      <c r="K7" s="86"/>
      <c r="L7" s="86"/>
      <c r="M7" s="606"/>
      <c r="Q7" s="89"/>
    </row>
    <row r="8" spans="1:17">
      <c r="A8" s="617"/>
      <c r="B8" s="88"/>
      <c r="C8" s="88"/>
      <c r="D8" s="90"/>
      <c r="E8" s="90"/>
      <c r="F8" s="90"/>
      <c r="G8" s="90"/>
      <c r="H8" s="90"/>
      <c r="I8" s="90"/>
      <c r="J8" s="90"/>
      <c r="K8" s="90"/>
      <c r="L8" s="90"/>
      <c r="M8" s="606"/>
      <c r="Q8" s="89"/>
    </row>
    <row r="9" spans="1:17" ht="9.6" customHeight="1">
      <c r="A9" s="617"/>
      <c r="B9" s="606"/>
      <c r="C9" s="606"/>
      <c r="D9" s="606"/>
      <c r="E9" s="606"/>
      <c r="F9" s="606"/>
      <c r="G9" s="606"/>
      <c r="H9" s="606"/>
      <c r="I9" s="606"/>
      <c r="J9" s="606"/>
      <c r="K9" s="606"/>
      <c r="L9" s="606"/>
      <c r="M9" s="606"/>
      <c r="Q9" s="89"/>
    </row>
    <row r="10" spans="1:17">
      <c r="A10" s="617"/>
      <c r="B10" s="618" t="s">
        <v>112</v>
      </c>
      <c r="C10" s="618"/>
      <c r="D10" s="618"/>
      <c r="E10" s="618"/>
      <c r="F10" s="618"/>
      <c r="G10" s="618"/>
      <c r="H10" s="618"/>
      <c r="I10" s="618"/>
      <c r="J10" s="618"/>
      <c r="K10" s="618"/>
      <c r="L10" s="618"/>
      <c r="M10" s="606"/>
    </row>
    <row r="11" spans="1:17">
      <c r="A11" s="617"/>
      <c r="B11" s="618" t="s">
        <v>113</v>
      </c>
      <c r="C11" s="618"/>
      <c r="D11" s="618"/>
      <c r="E11" s="618"/>
      <c r="F11" s="618"/>
      <c r="G11" s="618"/>
      <c r="H11" s="618"/>
      <c r="I11" s="618"/>
      <c r="J11" s="618"/>
      <c r="K11" s="618"/>
      <c r="L11" s="618"/>
      <c r="M11" s="606"/>
    </row>
    <row r="12" spans="1:17">
      <c r="A12" s="617"/>
      <c r="B12" s="604" t="s">
        <v>114</v>
      </c>
      <c r="C12" s="604"/>
      <c r="D12" s="604"/>
      <c r="E12" s="604"/>
      <c r="F12" s="604"/>
      <c r="G12" s="604"/>
      <c r="H12" s="604"/>
      <c r="I12" s="604"/>
      <c r="J12" s="604"/>
      <c r="K12" s="604"/>
      <c r="L12" s="604"/>
      <c r="M12" s="606"/>
    </row>
    <row r="13" spans="1:17">
      <c r="A13" s="617"/>
      <c r="B13" s="619" t="s">
        <v>115</v>
      </c>
      <c r="C13" s="619"/>
      <c r="D13" s="619"/>
      <c r="E13" s="619"/>
      <c r="F13" s="619"/>
      <c r="G13" s="619"/>
      <c r="H13" s="619"/>
      <c r="I13" s="619"/>
      <c r="J13" s="619"/>
      <c r="K13" s="619"/>
      <c r="L13" s="619"/>
      <c r="M13" s="606"/>
    </row>
    <row r="14" spans="1:17">
      <c r="A14" s="617"/>
      <c r="B14" s="625" t="s">
        <v>116</v>
      </c>
      <c r="C14" s="625"/>
      <c r="D14" s="625"/>
      <c r="E14" s="625"/>
      <c r="F14" s="625"/>
      <c r="G14" s="625"/>
      <c r="H14" s="625"/>
      <c r="I14" s="625"/>
      <c r="J14" s="625"/>
      <c r="K14" s="625"/>
      <c r="L14" s="625"/>
      <c r="M14" s="606"/>
    </row>
    <row r="15" spans="1:17">
      <c r="A15" s="617"/>
      <c r="B15" s="620" t="s">
        <v>117</v>
      </c>
      <c r="C15" s="621"/>
      <c r="D15" s="621"/>
      <c r="E15" s="621"/>
      <c r="F15" s="621"/>
      <c r="G15" s="621"/>
      <c r="H15" s="621"/>
      <c r="I15" s="621"/>
      <c r="J15" s="621"/>
      <c r="K15" s="621"/>
      <c r="L15" s="621"/>
      <c r="M15" s="606"/>
    </row>
    <row r="16" spans="1:17">
      <c r="A16" s="617"/>
      <c r="B16" s="624" t="s">
        <v>119</v>
      </c>
      <c r="C16" s="624"/>
      <c r="D16" s="624"/>
      <c r="E16" s="624"/>
      <c r="F16" s="624"/>
      <c r="G16" s="624"/>
      <c r="H16" s="624"/>
      <c r="I16" s="624"/>
      <c r="J16" s="624"/>
      <c r="K16" s="624"/>
      <c r="L16" s="624"/>
      <c r="M16" s="606"/>
    </row>
    <row r="17" spans="1:13" ht="9.6" customHeight="1">
      <c r="A17" s="617"/>
      <c r="B17" s="606"/>
      <c r="C17" s="606"/>
      <c r="D17" s="606"/>
      <c r="E17" s="606"/>
      <c r="F17" s="606"/>
      <c r="G17" s="606"/>
      <c r="H17" s="606"/>
      <c r="I17" s="606"/>
      <c r="J17" s="606"/>
      <c r="K17" s="606"/>
      <c r="L17" s="606"/>
      <c r="M17" s="606"/>
    </row>
    <row r="18" spans="1:13" ht="33.75">
      <c r="A18" s="617"/>
      <c r="B18" s="605" t="s">
        <v>53</v>
      </c>
      <c r="C18" s="605"/>
      <c r="D18" s="605"/>
      <c r="E18" s="605"/>
      <c r="F18" s="605"/>
      <c r="G18" s="605"/>
      <c r="H18" s="605"/>
      <c r="I18" s="605"/>
      <c r="J18" s="605"/>
      <c r="K18" s="605"/>
      <c r="L18" s="605"/>
      <c r="M18" s="606"/>
    </row>
    <row r="19" spans="1:13" ht="9.6" customHeight="1">
      <c r="A19" s="617"/>
      <c r="B19" s="606"/>
      <c r="C19" s="606"/>
      <c r="D19" s="606"/>
      <c r="E19" s="606"/>
      <c r="F19" s="606"/>
      <c r="G19" s="606"/>
      <c r="H19" s="606"/>
      <c r="I19" s="606"/>
      <c r="J19" s="606"/>
      <c r="K19" s="606"/>
      <c r="L19" s="606"/>
      <c r="M19" s="606"/>
    </row>
    <row r="20" spans="1:13">
      <c r="A20" s="617"/>
      <c r="B20" s="622" t="s">
        <v>111</v>
      </c>
      <c r="C20" s="623"/>
      <c r="D20" s="623"/>
      <c r="E20" s="623"/>
      <c r="F20" s="623"/>
      <c r="G20" s="623"/>
      <c r="H20" s="623"/>
      <c r="I20" s="623"/>
      <c r="J20" s="623"/>
      <c r="K20" s="623"/>
      <c r="L20" s="623"/>
      <c r="M20" s="606"/>
    </row>
    <row r="21" spans="1:13">
      <c r="A21" s="617"/>
      <c r="B21" s="622" t="s">
        <v>78</v>
      </c>
      <c r="C21" s="622"/>
      <c r="D21" s="622"/>
      <c r="E21" s="622"/>
      <c r="F21" s="622"/>
      <c r="G21" s="622"/>
      <c r="H21" s="622"/>
      <c r="I21" s="622"/>
      <c r="J21" s="622"/>
      <c r="K21" s="91"/>
      <c r="L21" s="91"/>
      <c r="M21" s="606"/>
    </row>
    <row r="22" spans="1:13">
      <c r="A22" s="617"/>
      <c r="B22" s="92"/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606"/>
    </row>
    <row r="23" spans="1:13">
      <c r="A23" s="617"/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606"/>
    </row>
    <row r="24" spans="1:13" ht="9.6" customHeight="1">
      <c r="A24" s="617"/>
      <c r="B24" s="606"/>
      <c r="C24" s="606"/>
      <c r="D24" s="606"/>
      <c r="E24" s="606"/>
      <c r="F24" s="606"/>
      <c r="G24" s="606"/>
      <c r="H24" s="606"/>
      <c r="I24" s="606"/>
      <c r="J24" s="606"/>
      <c r="K24" s="606"/>
      <c r="L24" s="606"/>
      <c r="M24" s="606"/>
    </row>
    <row r="25" spans="1:13">
      <c r="A25" s="617"/>
      <c r="B25" s="616" t="s">
        <v>79</v>
      </c>
      <c r="C25" s="616"/>
      <c r="D25" s="616"/>
      <c r="E25" s="616"/>
      <c r="F25" s="616"/>
      <c r="G25" s="616"/>
      <c r="H25" s="616"/>
      <c r="I25" s="616"/>
      <c r="J25" s="616"/>
      <c r="K25" s="616"/>
      <c r="L25" s="616"/>
      <c r="M25" s="606"/>
    </row>
    <row r="26" spans="1:13">
      <c r="A26" s="617"/>
      <c r="B26" s="616" t="s">
        <v>80</v>
      </c>
      <c r="C26" s="616"/>
      <c r="D26" s="616"/>
      <c r="E26" s="616"/>
      <c r="F26" s="616"/>
      <c r="G26" s="616"/>
      <c r="H26" s="616"/>
      <c r="I26" s="616"/>
      <c r="J26" s="616"/>
      <c r="K26" s="616"/>
      <c r="L26" s="616"/>
      <c r="M26" s="606"/>
    </row>
    <row r="27" spans="1:13">
      <c r="A27" s="617"/>
      <c r="B27" s="616" t="s">
        <v>81</v>
      </c>
      <c r="C27" s="616"/>
      <c r="D27" s="616"/>
      <c r="E27" s="616"/>
      <c r="F27" s="616"/>
      <c r="G27" s="616"/>
      <c r="H27" s="616"/>
      <c r="I27" s="616"/>
      <c r="J27" s="616"/>
      <c r="K27" s="616"/>
      <c r="L27" s="616"/>
      <c r="M27" s="606"/>
    </row>
    <row r="28" spans="1:13" ht="21.6" customHeight="1" thickBot="1">
      <c r="A28" s="617"/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606"/>
    </row>
    <row r="29" spans="1:13" ht="34.5" thickTop="1" thickBot="1">
      <c r="A29" s="617"/>
      <c r="B29" s="610">
        <f ca="1">TODAY()</f>
        <v>46317</v>
      </c>
      <c r="C29" s="611"/>
      <c r="D29" s="611"/>
      <c r="E29" s="611"/>
      <c r="F29" s="612"/>
      <c r="G29" s="94"/>
      <c r="H29" s="613">
        <f ca="1">NOW()</f>
        <v>46317.923300578703</v>
      </c>
      <c r="I29" s="614"/>
      <c r="J29" s="614"/>
      <c r="K29" s="614"/>
      <c r="L29" s="615"/>
      <c r="M29" s="606"/>
    </row>
    <row r="30" spans="1:13" ht="9.6" customHeight="1" thickTop="1">
      <c r="A30" s="617"/>
      <c r="B30" s="606"/>
      <c r="C30" s="606"/>
      <c r="D30" s="606"/>
      <c r="E30" s="606"/>
      <c r="F30" s="606"/>
      <c r="G30" s="606"/>
      <c r="H30" s="606"/>
      <c r="I30" s="606"/>
      <c r="J30" s="606"/>
      <c r="K30" s="606"/>
      <c r="L30" s="606"/>
      <c r="M30" s="606"/>
    </row>
    <row r="32" spans="1:13">
      <c r="G32" s="607"/>
      <c r="H32" s="608"/>
      <c r="I32" s="608"/>
      <c r="J32" s="608"/>
      <c r="K32" s="608"/>
      <c r="L32" s="609"/>
    </row>
  </sheetData>
  <sheetProtection password="B3F7" sheet="1"/>
  <customSheetViews>
    <customSheetView guid="{73C551D6-6894-4ED7-BC5C-4906C9A23FC5}">
      <selection sqref="A1:M1"/>
      <pageMargins left="0.25" right="0.25" top="0.5" bottom="0.5" header="0.25" footer="0.25"/>
      <printOptions horizontalCentered="1" verticalCentered="1"/>
      <pageSetup paperSize="9" pageOrder="overThenDown" orientation="portrait" horizontalDpi="300" verticalDpi="300" r:id="rId1"/>
    </customSheetView>
    <customSheetView guid="{EA6B0EC3-BB73-4DF1-A5C6-38A113AF26EE}" state="hidden">
      <selection sqref="A1:M1"/>
      <pageMargins left="0.25" right="0.25" top="0.5" bottom="0.5" header="0.25" footer="0.25"/>
      <printOptions horizontalCentered="1" verticalCentered="1"/>
      <pageSetup paperSize="9" pageOrder="overThenDown" orientation="portrait" horizontalDpi="300" verticalDpi="300" r:id="rId2"/>
    </customSheetView>
  </customSheetViews>
  <mergeCells count="24">
    <mergeCell ref="A1:M1"/>
    <mergeCell ref="M2:M30"/>
    <mergeCell ref="A2:A30"/>
    <mergeCell ref="B30:L30"/>
    <mergeCell ref="B9:L9"/>
    <mergeCell ref="B24:L24"/>
    <mergeCell ref="B11:L11"/>
    <mergeCell ref="B19:L19"/>
    <mergeCell ref="B13:L13"/>
    <mergeCell ref="B15:L15"/>
    <mergeCell ref="B20:L20"/>
    <mergeCell ref="B21:J21"/>
    <mergeCell ref="B25:L25"/>
    <mergeCell ref="B10:L10"/>
    <mergeCell ref="B16:L16"/>
    <mergeCell ref="B14:L14"/>
    <mergeCell ref="B12:L12"/>
    <mergeCell ref="B18:L18"/>
    <mergeCell ref="B17:L17"/>
    <mergeCell ref="G32:L32"/>
    <mergeCell ref="B29:F29"/>
    <mergeCell ref="H29:L29"/>
    <mergeCell ref="B27:L27"/>
    <mergeCell ref="B26:L26"/>
  </mergeCells>
  <phoneticPr fontId="4" type="noConversion"/>
  <printOptions horizontalCentered="1" verticalCentered="1"/>
  <pageMargins left="0.25" right="0.25" top="0.5" bottom="0.5" header="0.25" footer="0.25"/>
  <pageSetup paperSize="9" pageOrder="overThenDown" orientation="portrait" horizontalDpi="300" verticalDpi="300" r:id="rId3"/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>
    <tabColor rgb="FF00B0F0"/>
  </sheetPr>
  <dimension ref="A1:Z36"/>
  <sheetViews>
    <sheetView showGridLines="0" topLeftCell="A2" workbookViewId="0">
      <selection activeCell="C3" sqref="C3:V7"/>
    </sheetView>
  </sheetViews>
  <sheetFormatPr defaultColWidth="0" defaultRowHeight="12.75" zeroHeight="1"/>
  <cols>
    <col min="1" max="1" width="0.85546875" style="64" customWidth="1"/>
    <col min="2" max="2" width="1.28515625" style="52" customWidth="1"/>
    <col min="3" max="3" width="10.5703125" style="52" customWidth="1"/>
    <col min="4" max="21" width="4" style="52" customWidth="1"/>
    <col min="22" max="22" width="8" style="52" customWidth="1"/>
    <col min="23" max="23" width="1.28515625" style="52" customWidth="1"/>
    <col min="24" max="24" width="0.85546875" style="52" customWidth="1"/>
    <col min="25" max="26" width="9.140625" style="52" customWidth="1"/>
    <col min="27" max="16384" width="9.140625" style="52" hidden="1"/>
  </cols>
  <sheetData>
    <row r="1" spans="1:26" ht="3.75" customHeight="1" thickBot="1">
      <c r="A1" s="49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1"/>
    </row>
    <row r="2" spans="1:26" ht="6" customHeight="1" thickTop="1" thickBot="1">
      <c r="A2" s="49"/>
      <c r="B2" s="80"/>
      <c r="C2" s="652"/>
      <c r="D2" s="652"/>
      <c r="E2" s="652"/>
      <c r="F2" s="652"/>
      <c r="G2" s="652"/>
      <c r="H2" s="652"/>
      <c r="I2" s="652"/>
      <c r="J2" s="652"/>
      <c r="K2" s="652"/>
      <c r="L2" s="652"/>
      <c r="M2" s="652"/>
      <c r="N2" s="652"/>
      <c r="O2" s="652"/>
      <c r="P2" s="652"/>
      <c r="Q2" s="652"/>
      <c r="R2" s="652"/>
      <c r="S2" s="652"/>
      <c r="T2" s="652"/>
      <c r="U2" s="652"/>
      <c r="V2" s="652"/>
      <c r="W2" s="81"/>
    </row>
    <row r="3" spans="1:26" ht="78" customHeight="1" thickTop="1">
      <c r="A3" s="49"/>
      <c r="B3" s="53"/>
      <c r="C3" s="653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4"/>
      <c r="R3" s="654"/>
      <c r="S3" s="654"/>
      <c r="T3" s="654"/>
      <c r="U3" s="654"/>
      <c r="V3" s="655"/>
      <c r="W3" s="54"/>
    </row>
    <row r="4" spans="1:26" ht="9.75" customHeight="1">
      <c r="A4" s="49"/>
      <c r="B4" s="53"/>
      <c r="C4" s="656"/>
      <c r="D4" s="657"/>
      <c r="E4" s="657"/>
      <c r="F4" s="657"/>
      <c r="G4" s="657"/>
      <c r="H4" s="657"/>
      <c r="I4" s="657"/>
      <c r="J4" s="657"/>
      <c r="K4" s="657"/>
      <c r="L4" s="657"/>
      <c r="M4" s="657"/>
      <c r="N4" s="657"/>
      <c r="O4" s="657"/>
      <c r="P4" s="657"/>
      <c r="Q4" s="657"/>
      <c r="R4" s="657"/>
      <c r="S4" s="657"/>
      <c r="T4" s="657"/>
      <c r="U4" s="657"/>
      <c r="V4" s="658"/>
      <c r="W4" s="54"/>
    </row>
    <row r="5" spans="1:26" ht="12.75" customHeight="1">
      <c r="A5" s="49"/>
      <c r="B5" s="53"/>
      <c r="C5" s="656"/>
      <c r="D5" s="657"/>
      <c r="E5" s="657"/>
      <c r="F5" s="657"/>
      <c r="G5" s="657"/>
      <c r="H5" s="657"/>
      <c r="I5" s="657"/>
      <c r="J5" s="657"/>
      <c r="K5" s="657"/>
      <c r="L5" s="657"/>
      <c r="M5" s="657"/>
      <c r="N5" s="657"/>
      <c r="O5" s="657"/>
      <c r="P5" s="657"/>
      <c r="Q5" s="657"/>
      <c r="R5" s="657"/>
      <c r="S5" s="657"/>
      <c r="T5" s="657"/>
      <c r="U5" s="657"/>
      <c r="V5" s="658"/>
      <c r="W5" s="54"/>
    </row>
    <row r="6" spans="1:26" ht="12.75" customHeight="1">
      <c r="A6" s="49"/>
      <c r="B6" s="53"/>
      <c r="C6" s="656"/>
      <c r="D6" s="657"/>
      <c r="E6" s="657"/>
      <c r="F6" s="657"/>
      <c r="G6" s="657"/>
      <c r="H6" s="657"/>
      <c r="I6" s="657"/>
      <c r="J6" s="657"/>
      <c r="K6" s="657"/>
      <c r="L6" s="657"/>
      <c r="M6" s="657"/>
      <c r="N6" s="657"/>
      <c r="O6" s="657"/>
      <c r="P6" s="657"/>
      <c r="Q6" s="657"/>
      <c r="R6" s="657"/>
      <c r="S6" s="657"/>
      <c r="T6" s="657"/>
      <c r="U6" s="657"/>
      <c r="V6" s="658"/>
      <c r="W6" s="54"/>
    </row>
    <row r="7" spans="1:26" ht="12.75" customHeight="1">
      <c r="A7" s="49"/>
      <c r="B7" s="53"/>
      <c r="C7" s="656"/>
      <c r="D7" s="657"/>
      <c r="E7" s="657"/>
      <c r="F7" s="657"/>
      <c r="G7" s="657"/>
      <c r="H7" s="657"/>
      <c r="I7" s="657"/>
      <c r="J7" s="657"/>
      <c r="K7" s="657"/>
      <c r="L7" s="657"/>
      <c r="M7" s="657"/>
      <c r="N7" s="657"/>
      <c r="O7" s="657"/>
      <c r="P7" s="657"/>
      <c r="Q7" s="657"/>
      <c r="R7" s="657"/>
      <c r="S7" s="657"/>
      <c r="T7" s="657"/>
      <c r="U7" s="657"/>
      <c r="V7" s="658"/>
      <c r="W7" s="54"/>
    </row>
    <row r="8" spans="1:26" ht="12.75" customHeight="1">
      <c r="A8" s="49"/>
      <c r="B8" s="53"/>
      <c r="C8" s="659" t="s">
        <v>45</v>
      </c>
      <c r="D8" s="660"/>
      <c r="E8" s="660"/>
      <c r="F8" s="660"/>
      <c r="G8" s="660"/>
      <c r="H8" s="660"/>
      <c r="I8" s="660"/>
      <c r="J8" s="660"/>
      <c r="K8" s="660"/>
      <c r="L8" s="660"/>
      <c r="M8" s="665">
        <f>IF('DATA ENTRY'!$G17="","",'DATA ENTRY'!G17)</f>
        <v>2026</v>
      </c>
      <c r="N8" s="665"/>
      <c r="O8" s="665"/>
      <c r="P8" s="665"/>
      <c r="Q8" s="665"/>
      <c r="R8" s="488"/>
      <c r="S8" s="488"/>
      <c r="T8" s="488"/>
      <c r="U8" s="488"/>
      <c r="V8" s="489"/>
      <c r="W8" s="54"/>
    </row>
    <row r="9" spans="1:26" ht="12.75" customHeight="1">
      <c r="A9" s="49"/>
      <c r="B9" s="53"/>
      <c r="C9" s="659"/>
      <c r="D9" s="660"/>
      <c r="E9" s="660"/>
      <c r="F9" s="660"/>
      <c r="G9" s="660"/>
      <c r="H9" s="660"/>
      <c r="I9" s="660"/>
      <c r="J9" s="660"/>
      <c r="K9" s="660"/>
      <c r="L9" s="660"/>
      <c r="M9" s="665"/>
      <c r="N9" s="665"/>
      <c r="O9" s="665"/>
      <c r="P9" s="665"/>
      <c r="Q9" s="665"/>
      <c r="R9" s="488"/>
      <c r="S9" s="488"/>
      <c r="T9" s="488"/>
      <c r="U9" s="488"/>
      <c r="V9" s="489"/>
      <c r="W9" s="54"/>
    </row>
    <row r="10" spans="1:26" ht="12.75" customHeight="1">
      <c r="A10" s="49"/>
      <c r="B10" s="53"/>
      <c r="C10" s="659"/>
      <c r="D10" s="660"/>
      <c r="E10" s="660"/>
      <c r="F10" s="660"/>
      <c r="G10" s="660"/>
      <c r="H10" s="660"/>
      <c r="I10" s="660"/>
      <c r="J10" s="660"/>
      <c r="K10" s="660"/>
      <c r="L10" s="660"/>
      <c r="M10" s="665"/>
      <c r="N10" s="665"/>
      <c r="O10" s="665"/>
      <c r="P10" s="665"/>
      <c r="Q10" s="665"/>
      <c r="R10" s="488"/>
      <c r="S10" s="488"/>
      <c r="T10" s="488"/>
      <c r="U10" s="488"/>
      <c r="V10" s="489"/>
      <c r="W10" s="54"/>
    </row>
    <row r="11" spans="1:26" ht="12.75" customHeight="1">
      <c r="A11" s="49"/>
      <c r="B11" s="53"/>
      <c r="C11" s="659" t="s">
        <v>83</v>
      </c>
      <c r="D11" s="660"/>
      <c r="E11" s="660"/>
      <c r="F11" s="660"/>
      <c r="G11" s="660"/>
      <c r="H11" s="660"/>
      <c r="I11" s="660"/>
      <c r="J11" s="660"/>
      <c r="K11" s="660"/>
      <c r="L11" s="660"/>
      <c r="M11" s="663">
        <f>IF('વાર્ષિક ટાઇટલ પેઇઝ  '!$M11="","",'વાર્ષિક ટાઇટલ પેઇઝ  '!M11)</f>
        <v>6</v>
      </c>
      <c r="N11" s="663"/>
      <c r="O11" s="663" t="str">
        <f>IF('વાર્ષિક ટાઇટલ પેઇઝ  '!$O11="","",'વાર્ષિક ટાઇટલ પેઇઝ  '!O11)</f>
        <v>-</v>
      </c>
      <c r="P11" s="663"/>
      <c r="Q11" s="242"/>
      <c r="R11" s="242"/>
      <c r="S11" s="242"/>
      <c r="T11" s="242"/>
      <c r="U11" s="242"/>
      <c r="V11" s="243"/>
      <c r="W11" s="54"/>
    </row>
    <row r="12" spans="1:26" ht="12.75" customHeight="1">
      <c r="A12" s="49"/>
      <c r="B12" s="53"/>
      <c r="C12" s="659"/>
      <c r="D12" s="660"/>
      <c r="E12" s="660"/>
      <c r="F12" s="660"/>
      <c r="G12" s="660"/>
      <c r="H12" s="660"/>
      <c r="I12" s="660"/>
      <c r="J12" s="660"/>
      <c r="K12" s="660"/>
      <c r="L12" s="660"/>
      <c r="M12" s="663"/>
      <c r="N12" s="663"/>
      <c r="O12" s="663"/>
      <c r="P12" s="663"/>
      <c r="Q12" s="242"/>
      <c r="R12" s="242"/>
      <c r="S12" s="242"/>
      <c r="T12" s="242"/>
      <c r="U12" s="242"/>
      <c r="V12" s="243"/>
      <c r="W12" s="54"/>
    </row>
    <row r="13" spans="1:26" ht="13.5" customHeight="1" thickBot="1">
      <c r="A13" s="49"/>
      <c r="B13" s="53"/>
      <c r="C13" s="661"/>
      <c r="D13" s="662"/>
      <c r="E13" s="662"/>
      <c r="F13" s="662"/>
      <c r="G13" s="662"/>
      <c r="H13" s="662"/>
      <c r="I13" s="662"/>
      <c r="J13" s="662"/>
      <c r="K13" s="662"/>
      <c r="L13" s="662"/>
      <c r="M13" s="664"/>
      <c r="N13" s="664"/>
      <c r="O13" s="664"/>
      <c r="P13" s="664"/>
      <c r="Q13" s="244"/>
      <c r="R13" s="244"/>
      <c r="S13" s="244"/>
      <c r="T13" s="244"/>
      <c r="U13" s="244"/>
      <c r="V13" s="245"/>
      <c r="W13" s="54"/>
    </row>
    <row r="14" spans="1:26" ht="10.5" customHeight="1" thickTop="1">
      <c r="A14" s="49"/>
      <c r="B14" s="53"/>
      <c r="C14" s="669"/>
      <c r="D14" s="669"/>
      <c r="E14" s="669"/>
      <c r="F14" s="669"/>
      <c r="G14" s="669"/>
      <c r="H14" s="669"/>
      <c r="I14" s="669"/>
      <c r="J14" s="669"/>
      <c r="K14" s="669"/>
      <c r="L14" s="669"/>
      <c r="M14" s="669"/>
      <c r="N14" s="669"/>
      <c r="O14" s="669"/>
      <c r="P14" s="669"/>
      <c r="Q14" s="669"/>
      <c r="R14" s="669"/>
      <c r="S14" s="669"/>
      <c r="T14" s="669"/>
      <c r="U14" s="669"/>
      <c r="V14" s="669"/>
      <c r="W14" s="54"/>
    </row>
    <row r="15" spans="1:26" ht="168" customHeight="1" thickBot="1">
      <c r="A15" s="49"/>
      <c r="B15" s="53"/>
      <c r="C15" s="668"/>
      <c r="D15" s="668"/>
      <c r="E15" s="668"/>
      <c r="F15" s="668"/>
      <c r="G15" s="668"/>
      <c r="H15" s="668"/>
      <c r="I15" s="668"/>
      <c r="J15" s="668"/>
      <c r="K15" s="668"/>
      <c r="L15" s="668"/>
      <c r="M15" s="668"/>
      <c r="N15" s="668"/>
      <c r="O15" s="668"/>
      <c r="P15" s="668"/>
      <c r="Q15" s="668"/>
      <c r="R15" s="668"/>
      <c r="S15" s="668"/>
      <c r="T15" s="668"/>
      <c r="U15" s="668"/>
      <c r="V15" s="668"/>
      <c r="W15" s="54"/>
      <c r="Z15" s="59"/>
    </row>
    <row r="16" spans="1:26" ht="28.15" customHeight="1" thickTop="1">
      <c r="A16" s="49"/>
      <c r="B16" s="53"/>
      <c r="C16" s="670" t="s">
        <v>47</v>
      </c>
      <c r="D16" s="671"/>
      <c r="E16" s="671"/>
      <c r="F16" s="672" t="str">
        <f>IF('વાર્ષિક ટાઇટલ પેઇઝ  '!$F16="","",'વાર્ષિક ટાઇટલ પેઇઝ  '!F16)</f>
        <v>T,MN</v>
      </c>
      <c r="G16" s="672"/>
      <c r="H16" s="672"/>
      <c r="I16" s="672"/>
      <c r="J16" s="672"/>
      <c r="K16" s="672"/>
      <c r="L16" s="672"/>
      <c r="M16" s="672"/>
      <c r="N16" s="672"/>
      <c r="O16" s="672"/>
      <c r="P16" s="672"/>
      <c r="Q16" s="672"/>
      <c r="R16" s="672"/>
      <c r="S16" s="672"/>
      <c r="T16" s="672"/>
      <c r="U16" s="672"/>
      <c r="V16" s="673"/>
      <c r="W16" s="54"/>
    </row>
    <row r="17" spans="1:23" ht="28.15" customHeight="1">
      <c r="A17" s="49"/>
      <c r="B17" s="53"/>
      <c r="C17" s="246" t="s">
        <v>48</v>
      </c>
      <c r="D17" s="629" t="str">
        <f>IF('વાર્ષિક ટાઇટલ પેઇઝ  '!$D17="","",'વાર્ષિક ટાઇટલ પેઇઝ  '!D17)</f>
        <v>T,MNUFD</v>
      </c>
      <c r="E17" s="629"/>
      <c r="F17" s="629"/>
      <c r="G17" s="629"/>
      <c r="H17" s="629"/>
      <c r="I17" s="629"/>
      <c r="J17" s="629"/>
      <c r="K17" s="674"/>
      <c r="L17" s="675" t="s">
        <v>49</v>
      </c>
      <c r="M17" s="629"/>
      <c r="N17" s="629"/>
      <c r="O17" s="629" t="str">
        <f>IF('વાર્ષિક ટાઇટલ પેઇઝ  '!$O17="","",'વાર્ષિક ટાઇટલ પેઇઝ  '!O17)</f>
        <v>T,MN</v>
      </c>
      <c r="P17" s="629"/>
      <c r="Q17" s="629"/>
      <c r="R17" s="629"/>
      <c r="S17" s="629"/>
      <c r="T17" s="629"/>
      <c r="U17" s="629"/>
      <c r="V17" s="630"/>
      <c r="W17" s="54"/>
    </row>
    <row r="18" spans="1:23" ht="28.15" customHeight="1">
      <c r="A18" s="49"/>
      <c r="B18" s="53"/>
      <c r="C18" s="324" t="s">
        <v>103</v>
      </c>
      <c r="D18" s="629" t="str">
        <f>IF('વાર્ષિક ટાઇટલ પેઇઝ  '!$D18="","",'વાર્ષિક ટાઇટલ પેઇઝ  '!D18)</f>
        <v>;FAZSF\9F</v>
      </c>
      <c r="E18" s="629"/>
      <c r="F18" s="629"/>
      <c r="G18" s="629"/>
      <c r="H18" s="629"/>
      <c r="I18" s="629"/>
      <c r="J18" s="629"/>
      <c r="K18" s="674"/>
      <c r="L18" s="675" t="s">
        <v>156</v>
      </c>
      <c r="M18" s="629"/>
      <c r="N18" s="629"/>
      <c r="O18" s="629"/>
      <c r="P18" s="629"/>
      <c r="Q18" s="629"/>
      <c r="R18" s="626">
        <f>IF('DATA ENTRY'!$H17="","",'DATA ENTRY'!H17)</f>
        <v>46331</v>
      </c>
      <c r="S18" s="626"/>
      <c r="T18" s="626"/>
      <c r="U18" s="626"/>
      <c r="V18" s="627"/>
      <c r="W18" s="54"/>
    </row>
    <row r="19" spans="1:23" ht="28.15" customHeight="1">
      <c r="A19" s="49"/>
      <c r="B19" s="53"/>
      <c r="C19" s="628" t="s">
        <v>50</v>
      </c>
      <c r="D19" s="629"/>
      <c r="E19" s="629"/>
      <c r="F19" s="629"/>
      <c r="G19" s="629" t="str">
        <f>IF('વાર્ષિક ટાઇટલ પેઇઝ  '!$G19="","",'વાર્ષિક ટાઇટલ પેઇઝ  '!G19)</f>
        <v/>
      </c>
      <c r="H19" s="629"/>
      <c r="I19" s="629"/>
      <c r="J19" s="629"/>
      <c r="K19" s="629"/>
      <c r="L19" s="629"/>
      <c r="M19" s="629"/>
      <c r="N19" s="629"/>
      <c r="O19" s="629"/>
      <c r="P19" s="629"/>
      <c r="Q19" s="629"/>
      <c r="R19" s="629"/>
      <c r="S19" s="629"/>
      <c r="T19" s="629"/>
      <c r="U19" s="629"/>
      <c r="V19" s="630"/>
      <c r="W19" s="54"/>
    </row>
    <row r="20" spans="1:23" ht="28.15" customHeight="1" thickBot="1">
      <c r="A20" s="49"/>
      <c r="B20" s="53"/>
      <c r="C20" s="676" t="s">
        <v>51</v>
      </c>
      <c r="D20" s="677"/>
      <c r="E20" s="677"/>
      <c r="F20" s="677"/>
      <c r="G20" s="677" t="str">
        <f>IF('વાર્ષિક ટાઇટલ પેઇઝ  '!$G20="","",'વાર્ષિક ટાઇટલ પેઇઝ  '!G20)</f>
        <v/>
      </c>
      <c r="H20" s="677"/>
      <c r="I20" s="677"/>
      <c r="J20" s="677"/>
      <c r="K20" s="677"/>
      <c r="L20" s="678"/>
      <c r="M20" s="678"/>
      <c r="N20" s="678"/>
      <c r="O20" s="678"/>
      <c r="P20" s="678"/>
      <c r="Q20" s="678"/>
      <c r="R20" s="678"/>
      <c r="S20" s="678"/>
      <c r="T20" s="678"/>
      <c r="U20" s="678"/>
      <c r="V20" s="679"/>
      <c r="W20" s="54"/>
    </row>
    <row r="21" spans="1:23" ht="33.75" customHeight="1" thickTop="1" thickBot="1">
      <c r="A21" s="49"/>
      <c r="B21" s="53"/>
      <c r="C21" s="633" t="s">
        <v>27</v>
      </c>
      <c r="D21" s="633"/>
      <c r="E21" s="633"/>
      <c r="F21" s="633"/>
      <c r="G21" s="633"/>
      <c r="H21" s="633"/>
      <c r="I21" s="633"/>
      <c r="J21" s="633"/>
      <c r="K21" s="633"/>
      <c r="L21" s="633"/>
      <c r="M21" s="633"/>
      <c r="N21" s="633"/>
      <c r="O21" s="633"/>
      <c r="P21" s="633"/>
      <c r="Q21" s="633"/>
      <c r="R21" s="633"/>
      <c r="S21" s="633"/>
      <c r="T21" s="633"/>
      <c r="U21" s="633"/>
      <c r="V21" s="633"/>
      <c r="W21" s="54"/>
    </row>
    <row r="22" spans="1:23" ht="13.5" thickTop="1">
      <c r="A22" s="49"/>
      <c r="B22" s="53"/>
      <c r="C22" s="634" t="s">
        <v>28</v>
      </c>
      <c r="D22" s="637" t="s">
        <v>42</v>
      </c>
      <c r="E22" s="638"/>
      <c r="F22" s="639"/>
      <c r="G22" s="637" t="s">
        <v>29</v>
      </c>
      <c r="H22" s="638"/>
      <c r="I22" s="638"/>
      <c r="J22" s="638"/>
      <c r="K22" s="638"/>
      <c r="L22" s="638"/>
      <c r="M22" s="638"/>
      <c r="N22" s="638"/>
      <c r="O22" s="638"/>
      <c r="P22" s="638"/>
      <c r="Q22" s="638"/>
      <c r="R22" s="638"/>
      <c r="S22" s="638"/>
      <c r="T22" s="638"/>
      <c r="U22" s="639"/>
      <c r="V22" s="649" t="s">
        <v>33</v>
      </c>
      <c r="W22" s="54"/>
    </row>
    <row r="23" spans="1:23" ht="8.25" customHeight="1">
      <c r="A23" s="49"/>
      <c r="B23" s="53"/>
      <c r="C23" s="635"/>
      <c r="D23" s="640"/>
      <c r="E23" s="641"/>
      <c r="F23" s="642"/>
      <c r="G23" s="640"/>
      <c r="H23" s="641"/>
      <c r="I23" s="641"/>
      <c r="J23" s="641"/>
      <c r="K23" s="641"/>
      <c r="L23" s="641"/>
      <c r="M23" s="641"/>
      <c r="N23" s="641"/>
      <c r="O23" s="641"/>
      <c r="P23" s="641"/>
      <c r="Q23" s="641"/>
      <c r="R23" s="641"/>
      <c r="S23" s="641"/>
      <c r="T23" s="641"/>
      <c r="U23" s="642"/>
      <c r="V23" s="650"/>
      <c r="W23" s="54"/>
    </row>
    <row r="24" spans="1:23" ht="5.25" customHeight="1">
      <c r="A24" s="49"/>
      <c r="B24" s="53"/>
      <c r="C24" s="635"/>
      <c r="D24" s="640"/>
      <c r="E24" s="641"/>
      <c r="F24" s="642"/>
      <c r="G24" s="643"/>
      <c r="H24" s="644"/>
      <c r="I24" s="644"/>
      <c r="J24" s="644"/>
      <c r="K24" s="644"/>
      <c r="L24" s="644"/>
      <c r="M24" s="644"/>
      <c r="N24" s="644"/>
      <c r="O24" s="644"/>
      <c r="P24" s="644"/>
      <c r="Q24" s="644"/>
      <c r="R24" s="644"/>
      <c r="S24" s="644"/>
      <c r="T24" s="644"/>
      <c r="U24" s="645"/>
      <c r="V24" s="650"/>
      <c r="W24" s="54"/>
    </row>
    <row r="25" spans="1:23" ht="16.5" customHeight="1">
      <c r="A25" s="49"/>
      <c r="B25" s="53"/>
      <c r="C25" s="635"/>
      <c r="D25" s="643"/>
      <c r="E25" s="644"/>
      <c r="F25" s="645"/>
      <c r="G25" s="646" t="s">
        <v>23</v>
      </c>
      <c r="H25" s="647"/>
      <c r="I25" s="648"/>
      <c r="J25" s="646" t="s">
        <v>24</v>
      </c>
      <c r="K25" s="647"/>
      <c r="L25" s="648"/>
      <c r="M25" s="646" t="s">
        <v>25</v>
      </c>
      <c r="N25" s="647"/>
      <c r="O25" s="648"/>
      <c r="P25" s="646" t="s">
        <v>26</v>
      </c>
      <c r="Q25" s="647"/>
      <c r="R25" s="648"/>
      <c r="S25" s="646" t="s">
        <v>22</v>
      </c>
      <c r="T25" s="647"/>
      <c r="U25" s="648"/>
      <c r="V25" s="650"/>
      <c r="W25" s="54"/>
    </row>
    <row r="26" spans="1:23" ht="31.5">
      <c r="A26" s="49"/>
      <c r="B26" s="53"/>
      <c r="C26" s="636"/>
      <c r="D26" s="171" t="s">
        <v>30</v>
      </c>
      <c r="E26" s="171" t="s">
        <v>31</v>
      </c>
      <c r="F26" s="171" t="s">
        <v>32</v>
      </c>
      <c r="G26" s="171" t="s">
        <v>30</v>
      </c>
      <c r="H26" s="171" t="s">
        <v>52</v>
      </c>
      <c r="I26" s="171" t="s">
        <v>32</v>
      </c>
      <c r="J26" s="171" t="s">
        <v>30</v>
      </c>
      <c r="K26" s="171" t="s">
        <v>52</v>
      </c>
      <c r="L26" s="171" t="s">
        <v>32</v>
      </c>
      <c r="M26" s="171" t="s">
        <v>30</v>
      </c>
      <c r="N26" s="171" t="s">
        <v>52</v>
      </c>
      <c r="O26" s="171" t="s">
        <v>32</v>
      </c>
      <c r="P26" s="171" t="s">
        <v>30</v>
      </c>
      <c r="Q26" s="171" t="s">
        <v>52</v>
      </c>
      <c r="R26" s="171" t="s">
        <v>32</v>
      </c>
      <c r="S26" s="171" t="s">
        <v>30</v>
      </c>
      <c r="T26" s="171" t="s">
        <v>52</v>
      </c>
      <c r="U26" s="171" t="s">
        <v>32</v>
      </c>
      <c r="V26" s="651"/>
      <c r="W26" s="54"/>
    </row>
    <row r="27" spans="1:23" ht="21">
      <c r="A27" s="49"/>
      <c r="B27" s="53"/>
      <c r="C27" s="167" t="s">
        <v>34</v>
      </c>
      <c r="D27" s="60">
        <f>'સત્રાંત પરિણામ પત્રક '!B82</f>
        <v>0</v>
      </c>
      <c r="E27" s="60">
        <f>'સત્રાંત પરિણામ પત્રક '!D82</f>
        <v>0</v>
      </c>
      <c r="F27" s="60">
        <f>D27+E27</f>
        <v>0</v>
      </c>
      <c r="G27" s="60">
        <f>'સત્રાંત વિષયવાર,જાતિવાર ગ્રેડ '!AS14</f>
        <v>0</v>
      </c>
      <c r="H27" s="60">
        <f>'સત્રાંત વિષયવાર,જાતિવાર ગ્રેડ '!AU14</f>
        <v>0</v>
      </c>
      <c r="I27" s="60">
        <f>G27+H27</f>
        <v>0</v>
      </c>
      <c r="J27" s="60">
        <f>'સત્રાંત વિષયવાર,જાતિવાર ગ્રેડ '!AS15</f>
        <v>0</v>
      </c>
      <c r="K27" s="60">
        <f>'સત્રાંત વિષયવાર,જાતિવાર ગ્રેડ '!AU15</f>
        <v>0</v>
      </c>
      <c r="L27" s="60">
        <f>J27+K27</f>
        <v>0</v>
      </c>
      <c r="M27" s="60">
        <f>'સત્રાંત વિષયવાર,જાતિવાર ગ્રેડ '!AS16</f>
        <v>0</v>
      </c>
      <c r="N27" s="60">
        <f>'સત્રાંત વિષયવાર,જાતિવાર ગ્રેડ '!AU16</f>
        <v>0</v>
      </c>
      <c r="O27" s="60">
        <f>M27+N27</f>
        <v>0</v>
      </c>
      <c r="P27" s="60">
        <f>'સત્રાંત વિષયવાર,જાતિવાર ગ્રેડ '!AS17</f>
        <v>0</v>
      </c>
      <c r="Q27" s="60">
        <f>'સત્રાંત વિષયવાર,જાતિવાર ગ્રેડ '!AU17</f>
        <v>0</v>
      </c>
      <c r="R27" s="60">
        <f>P27+Q27</f>
        <v>0</v>
      </c>
      <c r="S27" s="60">
        <f>'સત્રાંત વિષયવાર,જાતિવાર ગ્રેડ '!AS18</f>
        <v>0</v>
      </c>
      <c r="T27" s="60">
        <f>'સત્રાંત વિષયવાર,જાતિવાર ગ્રેડ '!AU18</f>
        <v>0</v>
      </c>
      <c r="U27" s="60">
        <f>S27+T27</f>
        <v>0</v>
      </c>
      <c r="V27" s="168"/>
      <c r="W27" s="54"/>
    </row>
    <row r="28" spans="1:23" ht="21">
      <c r="A28" s="49"/>
      <c r="B28" s="53"/>
      <c r="C28" s="167" t="s">
        <v>37</v>
      </c>
      <c r="D28" s="60">
        <f>'સત્રાંત પરિણામ પત્રક '!B83</f>
        <v>0</v>
      </c>
      <c r="E28" s="60">
        <f>'સત્રાંત પરિણામ પત્રક '!D83</f>
        <v>0</v>
      </c>
      <c r="F28" s="60">
        <f>D28+E28</f>
        <v>0</v>
      </c>
      <c r="G28" s="60">
        <f>'સત્રાંત વિષયવાર,જાતિવાર ગ્રેડ '!AS20</f>
        <v>0</v>
      </c>
      <c r="H28" s="60">
        <f>'સત્રાંત વિષયવાર,જાતિવાર ગ્રેડ '!AU20</f>
        <v>0</v>
      </c>
      <c r="I28" s="60">
        <f>G28+H28</f>
        <v>0</v>
      </c>
      <c r="J28" s="60">
        <f>'સત્રાંત વિષયવાર,જાતિવાર ગ્રેડ '!AS21</f>
        <v>0</v>
      </c>
      <c r="K28" s="60">
        <f>'સત્રાંત વિષયવાર,જાતિવાર ગ્રેડ '!AU21</f>
        <v>0</v>
      </c>
      <c r="L28" s="60">
        <f>J28+K28</f>
        <v>0</v>
      </c>
      <c r="M28" s="60">
        <f>'સત્રાંત વિષયવાર,જાતિવાર ગ્રેડ '!AS22</f>
        <v>0</v>
      </c>
      <c r="N28" s="60">
        <f>'સત્રાંત વિષયવાર,જાતિવાર ગ્રેડ '!AU22</f>
        <v>0</v>
      </c>
      <c r="O28" s="60">
        <f>M28+N28</f>
        <v>0</v>
      </c>
      <c r="P28" s="60">
        <f>'સત્રાંત વિષયવાર,જાતિવાર ગ્રેડ '!AS23</f>
        <v>0</v>
      </c>
      <c r="Q28" s="60">
        <f>'સત્રાંત વિષયવાર,જાતિવાર ગ્રેડ '!AU23</f>
        <v>0</v>
      </c>
      <c r="R28" s="60">
        <f>P28+Q28</f>
        <v>0</v>
      </c>
      <c r="S28" s="60">
        <f>'સત્રાંત વિષયવાર,જાતિવાર ગ્રેડ '!AS24</f>
        <v>0</v>
      </c>
      <c r="T28" s="60">
        <f>'સત્રાંત વિષયવાર,જાતિવાર ગ્રેડ '!AU24</f>
        <v>0</v>
      </c>
      <c r="U28" s="60">
        <f>S28+T28</f>
        <v>0</v>
      </c>
      <c r="V28" s="168"/>
      <c r="W28" s="54"/>
    </row>
    <row r="29" spans="1:23" ht="21">
      <c r="A29" s="49"/>
      <c r="B29" s="53"/>
      <c r="C29" s="167" t="s">
        <v>35</v>
      </c>
      <c r="D29" s="60">
        <f>'સત્રાંત પરિણામ પત્રક '!B81</f>
        <v>0</v>
      </c>
      <c r="E29" s="60">
        <f>'સત્રાંત પરિણામ પત્રક '!D81</f>
        <v>0</v>
      </c>
      <c r="F29" s="60">
        <f>D29+E29</f>
        <v>0</v>
      </c>
      <c r="G29" s="60">
        <f>'સત્રાંત વિષયવાર,જાતિવાર ગ્રેડ '!AS8</f>
        <v>0</v>
      </c>
      <c r="H29" s="60">
        <f>'સત્રાંત વિષયવાર,જાતિવાર ગ્રેડ '!AU8</f>
        <v>0</v>
      </c>
      <c r="I29" s="60">
        <f>G29+H29</f>
        <v>0</v>
      </c>
      <c r="J29" s="60">
        <f>'સત્રાંત વિષયવાર,જાતિવાર ગ્રેડ '!AS9</f>
        <v>0</v>
      </c>
      <c r="K29" s="60">
        <f>'સત્રાંત વિષયવાર,જાતિવાર ગ્રેડ '!AU9</f>
        <v>0</v>
      </c>
      <c r="L29" s="60">
        <f>J29+K29</f>
        <v>0</v>
      </c>
      <c r="M29" s="60">
        <f>'સત્રાંત વિષયવાર,જાતિવાર ગ્રેડ '!AS10</f>
        <v>0</v>
      </c>
      <c r="N29" s="60">
        <f>'સત્રાંત વિષયવાર,જાતિવાર ગ્રેડ '!AU10</f>
        <v>0</v>
      </c>
      <c r="O29" s="60">
        <f>M29+N29</f>
        <v>0</v>
      </c>
      <c r="P29" s="60">
        <f>'સત્રાંત વિષયવાર,જાતિવાર ગ્રેડ '!AS11</f>
        <v>0</v>
      </c>
      <c r="Q29" s="60">
        <f>'સત્રાંત વિષયવાર,જાતિવાર ગ્રેડ '!AU11</f>
        <v>0</v>
      </c>
      <c r="R29" s="60">
        <f>P29+Q29</f>
        <v>0</v>
      </c>
      <c r="S29" s="60">
        <f>'સત્રાંત વિષયવાર,જાતિવાર ગ્રેડ '!AS12</f>
        <v>0</v>
      </c>
      <c r="T29" s="60">
        <f>'સત્રાંત વિષયવાર,જાતિવાર ગ્રેડ '!AU12</f>
        <v>0</v>
      </c>
      <c r="U29" s="60">
        <f>S29+T29</f>
        <v>0</v>
      </c>
      <c r="V29" s="168"/>
      <c r="W29" s="54"/>
    </row>
    <row r="30" spans="1:23" ht="21">
      <c r="A30" s="49"/>
      <c r="B30" s="53"/>
      <c r="C30" s="167" t="s">
        <v>36</v>
      </c>
      <c r="D30" s="60">
        <f>'સત્રાંત પરિણામ પત્રક '!B84</f>
        <v>0</v>
      </c>
      <c r="E30" s="60">
        <f>'સત્રાંત પરિણામ પત્રક '!D84</f>
        <v>0</v>
      </c>
      <c r="F30" s="60">
        <f>D30+E30</f>
        <v>0</v>
      </c>
      <c r="G30" s="60">
        <f>'સત્રાંત વિષયવાર,જાતિવાર ગ્રેડ '!AS26</f>
        <v>0</v>
      </c>
      <c r="H30" s="60">
        <f>'સત્રાંત વિષયવાર,જાતિવાર ગ્રેડ '!AU26</f>
        <v>0</v>
      </c>
      <c r="I30" s="60">
        <f>G30+H30</f>
        <v>0</v>
      </c>
      <c r="J30" s="60">
        <f>'સત્રાંત વિષયવાર,જાતિવાર ગ્રેડ '!AS27</f>
        <v>0</v>
      </c>
      <c r="K30" s="60">
        <f>'સત્રાંત વિષયવાર,જાતિવાર ગ્રેડ '!AU27</f>
        <v>0</v>
      </c>
      <c r="L30" s="60">
        <f>J30+K30</f>
        <v>0</v>
      </c>
      <c r="M30" s="60">
        <f>'સત્રાંત વિષયવાર,જાતિવાર ગ્રેડ '!AS28</f>
        <v>0</v>
      </c>
      <c r="N30" s="60">
        <f>'સત્રાંત વિષયવાર,જાતિવાર ગ્રેડ '!AU28</f>
        <v>0</v>
      </c>
      <c r="O30" s="60">
        <f>M30+N30</f>
        <v>0</v>
      </c>
      <c r="P30" s="60">
        <f>'સત્રાંત વિષયવાર,જાતિવાર ગ્રેડ '!AS29</f>
        <v>0</v>
      </c>
      <c r="Q30" s="60">
        <f>'સત્રાંત વિષયવાર,જાતિવાર ગ્રેડ '!AU29</f>
        <v>0</v>
      </c>
      <c r="R30" s="60">
        <f>P30+Q30</f>
        <v>0</v>
      </c>
      <c r="S30" s="60">
        <f>'સત્રાંત વિષયવાર,જાતિવાર ગ્રેડ '!AS30</f>
        <v>0</v>
      </c>
      <c r="T30" s="60">
        <f>'સત્રાંત વિષયવાર,જાતિવાર ગ્રેડ '!AU30</f>
        <v>0</v>
      </c>
      <c r="U30" s="60">
        <f>S30+T30</f>
        <v>0</v>
      </c>
      <c r="V30" s="168"/>
      <c r="W30" s="54"/>
    </row>
    <row r="31" spans="1:23" ht="21.75" thickBot="1">
      <c r="A31" s="49"/>
      <c r="B31" s="53"/>
      <c r="C31" s="169" t="s">
        <v>32</v>
      </c>
      <c r="D31" s="61">
        <f t="shared" ref="D31:U31" si="0">D27+D28+D29+D30</f>
        <v>0</v>
      </c>
      <c r="E31" s="61">
        <f t="shared" si="0"/>
        <v>0</v>
      </c>
      <c r="F31" s="61">
        <f t="shared" si="0"/>
        <v>0</v>
      </c>
      <c r="G31" s="61">
        <f t="shared" si="0"/>
        <v>0</v>
      </c>
      <c r="H31" s="61">
        <f t="shared" si="0"/>
        <v>0</v>
      </c>
      <c r="I31" s="61">
        <f t="shared" si="0"/>
        <v>0</v>
      </c>
      <c r="J31" s="61">
        <f t="shared" si="0"/>
        <v>0</v>
      </c>
      <c r="K31" s="61">
        <f t="shared" si="0"/>
        <v>0</v>
      </c>
      <c r="L31" s="61">
        <f t="shared" si="0"/>
        <v>0</v>
      </c>
      <c r="M31" s="61">
        <f t="shared" si="0"/>
        <v>0</v>
      </c>
      <c r="N31" s="61">
        <f t="shared" si="0"/>
        <v>0</v>
      </c>
      <c r="O31" s="61">
        <f t="shared" si="0"/>
        <v>0</v>
      </c>
      <c r="P31" s="61">
        <f t="shared" si="0"/>
        <v>0</v>
      </c>
      <c r="Q31" s="61">
        <f t="shared" si="0"/>
        <v>0</v>
      </c>
      <c r="R31" s="61">
        <f t="shared" si="0"/>
        <v>0</v>
      </c>
      <c r="S31" s="61">
        <f t="shared" si="0"/>
        <v>0</v>
      </c>
      <c r="T31" s="61">
        <f t="shared" si="0"/>
        <v>0</v>
      </c>
      <c r="U31" s="61">
        <f t="shared" si="0"/>
        <v>0</v>
      </c>
      <c r="V31" s="170"/>
      <c r="W31" s="54"/>
    </row>
    <row r="32" spans="1:23" ht="60" customHeight="1" thickTop="1">
      <c r="A32" s="49"/>
      <c r="B32" s="53"/>
      <c r="C32" s="632" t="s">
        <v>38</v>
      </c>
      <c r="D32" s="632"/>
      <c r="E32" s="632"/>
      <c r="F32" s="632"/>
      <c r="G32" s="178"/>
      <c r="H32" s="178"/>
      <c r="I32" s="631"/>
      <c r="J32" s="631"/>
      <c r="K32" s="631"/>
      <c r="L32" s="631"/>
      <c r="M32" s="631"/>
      <c r="N32" s="631"/>
      <c r="O32" s="631"/>
      <c r="P32" s="178"/>
      <c r="Q32" s="178"/>
      <c r="R32" s="487"/>
      <c r="S32" s="632" t="s">
        <v>39</v>
      </c>
      <c r="T32" s="632"/>
      <c r="U32" s="632"/>
      <c r="V32" s="632"/>
      <c r="W32" s="54"/>
    </row>
    <row r="33" spans="1:25" ht="17.25" customHeight="1" thickBot="1">
      <c r="A33" s="49"/>
      <c r="B33" s="62"/>
      <c r="C33" s="666" t="s">
        <v>208</v>
      </c>
      <c r="D33" s="667"/>
      <c r="E33" s="667"/>
      <c r="F33" s="667"/>
      <c r="G33" s="667"/>
      <c r="H33" s="667"/>
      <c r="I33" s="667"/>
      <c r="J33" s="667"/>
      <c r="K33" s="667"/>
      <c r="L33" s="667"/>
      <c r="M33" s="667"/>
      <c r="N33" s="667"/>
      <c r="O33" s="667"/>
      <c r="P33" s="667"/>
      <c r="Q33" s="667"/>
      <c r="R33" s="667"/>
      <c r="S33" s="667"/>
      <c r="T33" s="667"/>
      <c r="U33" s="667"/>
      <c r="V33" s="667"/>
      <c r="W33" s="63"/>
      <c r="Y33" s="51"/>
    </row>
    <row r="34" spans="1:25" ht="7.5" customHeight="1" thickTop="1">
      <c r="Y34" s="51"/>
    </row>
    <row r="35" spans="1:25" ht="6.75" hidden="1" customHeight="1">
      <c r="Y35" s="51"/>
    </row>
    <row r="36" spans="1:25" hidden="1">
      <c r="Y36" s="51"/>
    </row>
  </sheetData>
  <sheetProtection password="994C" sheet="1" objects="1" scenarios="1" formatCells="0"/>
  <customSheetViews>
    <customSheetView guid="{73C551D6-6894-4ED7-BC5C-4906C9A23FC5}">
      <selection activeCell="A2" sqref="A2:W33"/>
      <pageMargins left="0.25" right="0.25" top="0.5" bottom="0.5" header="0.3" footer="0.3"/>
      <printOptions horizontalCentered="1" verticalCentered="1"/>
      <pageSetup paperSize="9" orientation="portrait" blackAndWhite="1" r:id="rId1"/>
      <headerFooter alignWithMargins="0"/>
    </customSheetView>
    <customSheetView guid="{EA6B0EC3-BB73-4DF1-A5C6-38A113AF26EE}" showGridLines="0" topLeftCell="A2">
      <selection activeCell="C3" sqref="C3:V7"/>
      <pageMargins left="0.25" right="0.25" top="0.5" bottom="0.5" header="0.3" footer="0.3"/>
      <printOptions horizontalCentered="1" verticalCentered="1"/>
      <pageSetup paperSize="9" orientation="portrait" blackAndWhite="1" r:id="rId2"/>
      <headerFooter alignWithMargins="0"/>
    </customSheetView>
  </customSheetViews>
  <mergeCells count="36">
    <mergeCell ref="C33:V33"/>
    <mergeCell ref="C32:F32"/>
    <mergeCell ref="C15:V15"/>
    <mergeCell ref="C14:V14"/>
    <mergeCell ref="C16:E16"/>
    <mergeCell ref="F16:V16"/>
    <mergeCell ref="D17:K17"/>
    <mergeCell ref="L17:N17"/>
    <mergeCell ref="G25:I25"/>
    <mergeCell ref="J25:L25"/>
    <mergeCell ref="C20:F20"/>
    <mergeCell ref="G20:K20"/>
    <mergeCell ref="L20:V20"/>
    <mergeCell ref="O17:V17"/>
    <mergeCell ref="D18:K18"/>
    <mergeCell ref="L18:Q18"/>
    <mergeCell ref="C2:V2"/>
    <mergeCell ref="C3:V7"/>
    <mergeCell ref="C11:L13"/>
    <mergeCell ref="M11:N13"/>
    <mergeCell ref="O11:P13"/>
    <mergeCell ref="M8:Q10"/>
    <mergeCell ref="C8:L10"/>
    <mergeCell ref="R18:V18"/>
    <mergeCell ref="C19:F19"/>
    <mergeCell ref="G19:V19"/>
    <mergeCell ref="I32:O32"/>
    <mergeCell ref="S32:V32"/>
    <mergeCell ref="C21:V21"/>
    <mergeCell ref="C22:C26"/>
    <mergeCell ref="D22:F25"/>
    <mergeCell ref="S25:U25"/>
    <mergeCell ref="G22:U24"/>
    <mergeCell ref="V22:V26"/>
    <mergeCell ref="M25:O25"/>
    <mergeCell ref="P25:R25"/>
  </mergeCells>
  <phoneticPr fontId="4" type="noConversion"/>
  <hyperlinks>
    <hyperlink ref="C33" r:id="rId3"/>
  </hyperlinks>
  <printOptions horizontalCentered="1" verticalCentered="1"/>
  <pageMargins left="0.25" right="0.25" top="0.25" bottom="0.25" header="0.3" footer="0.3"/>
  <pageSetup paperSize="9" orientation="portrait" blackAndWhite="1" r:id="rId4"/>
  <headerFooter alignWithMargins="0"/>
  <drawing r:id="rId5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AW107"/>
  <sheetViews>
    <sheetView showGridLines="0" topLeftCell="C1" workbookViewId="0">
      <pane xSplit="2" ySplit="7" topLeftCell="E8" activePane="bottomRight" state="frozen"/>
      <selection activeCell="V6" sqref="V6"/>
      <selection pane="topRight" activeCell="V6" sqref="V6"/>
      <selection pane="bottomLeft" activeCell="V6" sqref="V6"/>
      <selection pane="bottomRight" activeCell="Q1" sqref="Q1:AF2"/>
    </sheetView>
  </sheetViews>
  <sheetFormatPr defaultColWidth="0" defaultRowHeight="18" zeroHeight="1"/>
  <cols>
    <col min="1" max="1" width="8.7109375" style="6" hidden="1" customWidth="1"/>
    <col min="2" max="2" width="8.5703125" style="6" hidden="1" customWidth="1"/>
    <col min="3" max="3" width="5.28515625" style="6" customWidth="1"/>
    <col min="4" max="4" width="37.7109375" style="6" customWidth="1"/>
    <col min="5" max="12" width="5" style="6" customWidth="1"/>
    <col min="13" max="13" width="5" style="398" customWidth="1"/>
    <col min="14" max="14" width="5" style="6" customWidth="1"/>
    <col min="15" max="16" width="6.28515625" style="9" customWidth="1"/>
    <col min="17" max="17" width="5.7109375" style="6" customWidth="1"/>
    <col min="18" max="21" width="6" style="6" customWidth="1"/>
    <col min="22" max="22" width="5.5703125" style="6" customWidth="1"/>
    <col min="23" max="26" width="6" style="6" customWidth="1"/>
    <col min="27" max="27" width="5.5703125" style="6" customWidth="1"/>
    <col min="28" max="31" width="6" style="6" customWidth="1"/>
    <col min="32" max="32" width="5.5703125" style="6" customWidth="1"/>
    <col min="33" max="33" width="4.5703125" style="6" customWidth="1"/>
    <col min="34" max="36" width="5.28515625" style="6" customWidth="1"/>
    <col min="37" max="37" width="5.28515625" style="398" customWidth="1"/>
    <col min="38" max="43" width="5.28515625" style="6" customWidth="1"/>
    <col min="44" max="44" width="6.7109375" style="6" customWidth="1"/>
    <col min="45" max="45" width="5.28515625" style="6" customWidth="1"/>
    <col min="46" max="46" width="8.7109375" style="398" customWidth="1"/>
    <col min="47" max="47" width="8.5703125" style="398" customWidth="1"/>
    <col min="48" max="48" width="6.7109375" style="6" customWidth="1"/>
    <col min="49" max="49" width="0.85546875" style="6" customWidth="1"/>
    <col min="50" max="16384" width="9.140625" style="6" hidden="1"/>
  </cols>
  <sheetData>
    <row r="1" spans="1:48" ht="55.9" customHeight="1">
      <c r="A1" s="31"/>
      <c r="B1" s="31"/>
      <c r="C1" s="701"/>
      <c r="D1" s="701"/>
      <c r="E1" s="701"/>
      <c r="F1" s="701"/>
      <c r="G1" s="701"/>
      <c r="H1" s="701"/>
      <c r="I1" s="701"/>
      <c r="J1" s="701"/>
      <c r="K1" s="701"/>
      <c r="L1" s="701"/>
      <c r="M1" s="701"/>
      <c r="N1" s="701"/>
      <c r="O1" s="120"/>
      <c r="P1" s="120"/>
      <c r="Q1" s="699" t="s">
        <v>118</v>
      </c>
      <c r="R1" s="700"/>
      <c r="S1" s="700"/>
      <c r="T1" s="700"/>
      <c r="U1" s="700"/>
      <c r="V1" s="700"/>
      <c r="W1" s="700"/>
      <c r="X1" s="700"/>
      <c r="Y1" s="700"/>
      <c r="Z1" s="700"/>
      <c r="AA1" s="700"/>
      <c r="AB1" s="700"/>
      <c r="AC1" s="700"/>
      <c r="AD1" s="700"/>
      <c r="AE1" s="700"/>
      <c r="AF1" s="700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</row>
    <row r="2" spans="1:48" ht="28.15" customHeight="1">
      <c r="A2" s="70"/>
      <c r="B2" s="32"/>
      <c r="C2" s="697" t="s">
        <v>208</v>
      </c>
      <c r="D2" s="698"/>
      <c r="E2" s="698"/>
      <c r="F2" s="698"/>
      <c r="G2" s="698"/>
      <c r="H2" s="698"/>
      <c r="I2" s="698"/>
      <c r="J2" s="698"/>
      <c r="K2" s="698"/>
      <c r="L2" s="698"/>
      <c r="M2" s="698"/>
      <c r="N2" s="698"/>
      <c r="O2" s="121"/>
      <c r="P2" s="121"/>
      <c r="Q2" s="700"/>
      <c r="R2" s="700"/>
      <c r="S2" s="700"/>
      <c r="T2" s="700"/>
      <c r="U2" s="700"/>
      <c r="V2" s="700"/>
      <c r="W2" s="700"/>
      <c r="X2" s="700"/>
      <c r="Y2" s="700"/>
      <c r="Z2" s="700"/>
      <c r="AA2" s="700"/>
      <c r="AB2" s="700"/>
      <c r="AC2" s="700"/>
      <c r="AD2" s="700"/>
      <c r="AE2" s="700"/>
      <c r="AF2" s="700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</row>
    <row r="3" spans="1:48" ht="19.899999999999999" customHeight="1">
      <c r="A3" s="73"/>
      <c r="B3" s="23"/>
      <c r="C3" s="10"/>
      <c r="D3" s="248" t="s">
        <v>44</v>
      </c>
      <c r="E3" s="95">
        <f>IF('વાર્ષિક ટાઇટલ પેઇઝ  '!$M11="","",'વાર્ષિક ટાઇટલ પેઇઝ  '!M11)</f>
        <v>6</v>
      </c>
      <c r="F3" s="96" t="str">
        <f>IF('વાર્ષિક ટાઇટલ પેઇઝ  '!$O11="","",'વાર્ષિક ટાઇટલ પેઇઝ  '!O11)</f>
        <v>-</v>
      </c>
      <c r="G3" s="11"/>
      <c r="H3" s="11"/>
      <c r="I3" s="11"/>
      <c r="J3" s="704" t="s">
        <v>11</v>
      </c>
      <c r="K3" s="704"/>
      <c r="L3" s="702" t="str">
        <f>IF('DATA ENTRY'!$AM11="","",'DATA ENTRY'!AM11)</f>
        <v>2026/2027</v>
      </c>
      <c r="M3" s="702"/>
      <c r="N3" s="702"/>
      <c r="O3" s="122"/>
      <c r="P3" s="122"/>
      <c r="Q3" s="20"/>
      <c r="R3" s="20"/>
      <c r="S3" s="20"/>
      <c r="T3" s="20"/>
      <c r="U3" s="20"/>
      <c r="V3" s="20"/>
      <c r="W3" s="703"/>
      <c r="X3" s="703"/>
      <c r="Y3" s="703"/>
      <c r="Z3" s="703"/>
      <c r="AA3" s="703"/>
      <c r="AB3" s="703"/>
      <c r="AC3" s="703"/>
      <c r="AD3" s="703"/>
      <c r="AE3" s="703"/>
      <c r="AF3" s="703"/>
      <c r="AG3" s="21"/>
      <c r="AH3" s="21"/>
      <c r="AI3" s="21"/>
      <c r="AJ3" s="21"/>
      <c r="AK3" s="21"/>
      <c r="AL3" s="21"/>
      <c r="AM3" s="10"/>
      <c r="AN3" s="10"/>
      <c r="AO3" s="10"/>
      <c r="AP3" s="10"/>
      <c r="AQ3" s="10"/>
      <c r="AR3" s="10"/>
      <c r="AS3" s="10"/>
      <c r="AT3" s="10"/>
      <c r="AU3" s="10"/>
      <c r="AV3" s="10"/>
    </row>
    <row r="4" spans="1:48" ht="19.899999999999999" customHeight="1">
      <c r="A4" s="71"/>
      <c r="B4" s="696" t="s">
        <v>91</v>
      </c>
      <c r="C4" s="694" t="s">
        <v>3</v>
      </c>
      <c r="D4" s="705" t="s">
        <v>2</v>
      </c>
      <c r="E4" s="684" t="s">
        <v>4</v>
      </c>
      <c r="F4" s="685"/>
      <c r="G4" s="685"/>
      <c r="H4" s="685"/>
      <c r="I4" s="686"/>
      <c r="J4" s="684" t="s">
        <v>5</v>
      </c>
      <c r="K4" s="685"/>
      <c r="L4" s="685"/>
      <c r="M4" s="685"/>
      <c r="N4" s="686"/>
      <c r="O4" s="179"/>
      <c r="P4" s="179"/>
      <c r="Q4" s="687" t="s">
        <v>3</v>
      </c>
      <c r="R4" s="684" t="s">
        <v>6</v>
      </c>
      <c r="S4" s="685"/>
      <c r="T4" s="685"/>
      <c r="U4" s="685"/>
      <c r="V4" s="686"/>
      <c r="W4" s="684" t="s">
        <v>7</v>
      </c>
      <c r="X4" s="685"/>
      <c r="Y4" s="685"/>
      <c r="Z4" s="685"/>
      <c r="AA4" s="686"/>
      <c r="AB4" s="684" t="s">
        <v>151</v>
      </c>
      <c r="AC4" s="685"/>
      <c r="AD4" s="685"/>
      <c r="AE4" s="685"/>
      <c r="AF4" s="686"/>
      <c r="AG4" s="687" t="s">
        <v>3</v>
      </c>
      <c r="AH4" s="684" t="s">
        <v>205</v>
      </c>
      <c r="AI4" s="685"/>
      <c r="AJ4" s="685"/>
      <c r="AK4" s="685"/>
      <c r="AL4" s="686"/>
      <c r="AM4" s="684" t="s">
        <v>110</v>
      </c>
      <c r="AN4" s="685"/>
      <c r="AO4" s="685"/>
      <c r="AP4" s="685"/>
      <c r="AQ4" s="686"/>
      <c r="AR4" s="689" t="s">
        <v>207</v>
      </c>
      <c r="AS4" s="395"/>
      <c r="AT4" s="692" t="s">
        <v>8</v>
      </c>
      <c r="AU4" s="680" t="s">
        <v>9</v>
      </c>
      <c r="AV4" s="680" t="s">
        <v>10</v>
      </c>
    </row>
    <row r="5" spans="1:48" ht="18" customHeight="1">
      <c r="A5" s="72"/>
      <c r="B5" s="696"/>
      <c r="C5" s="695"/>
      <c r="D5" s="706"/>
      <c r="E5" s="688" t="s">
        <v>1</v>
      </c>
      <c r="F5" s="688"/>
      <c r="G5" s="688"/>
      <c r="H5" s="689" t="s">
        <v>199</v>
      </c>
      <c r="I5" s="681" t="s">
        <v>12</v>
      </c>
      <c r="J5" s="688" t="s">
        <v>1</v>
      </c>
      <c r="K5" s="688"/>
      <c r="L5" s="688"/>
      <c r="M5" s="689" t="s">
        <v>199</v>
      </c>
      <c r="N5" s="687" t="s">
        <v>12</v>
      </c>
      <c r="O5" s="181"/>
      <c r="P5" s="181"/>
      <c r="Q5" s="688"/>
      <c r="R5" s="688" t="s">
        <v>1</v>
      </c>
      <c r="S5" s="688"/>
      <c r="T5" s="688"/>
      <c r="U5" s="689" t="s">
        <v>199</v>
      </c>
      <c r="V5" s="681" t="s">
        <v>12</v>
      </c>
      <c r="W5" s="688" t="s">
        <v>1</v>
      </c>
      <c r="X5" s="688"/>
      <c r="Y5" s="688"/>
      <c r="Z5" s="689" t="s">
        <v>199</v>
      </c>
      <c r="AA5" s="681" t="s">
        <v>12</v>
      </c>
      <c r="AB5" s="688" t="s">
        <v>1</v>
      </c>
      <c r="AC5" s="688"/>
      <c r="AD5" s="688"/>
      <c r="AE5" s="689" t="s">
        <v>199</v>
      </c>
      <c r="AF5" s="681" t="s">
        <v>12</v>
      </c>
      <c r="AG5" s="688"/>
      <c r="AH5" s="688" t="s">
        <v>1</v>
      </c>
      <c r="AI5" s="688"/>
      <c r="AJ5" s="688"/>
      <c r="AK5" s="689" t="s">
        <v>199</v>
      </c>
      <c r="AL5" s="681" t="s">
        <v>12</v>
      </c>
      <c r="AM5" s="683" t="s">
        <v>1</v>
      </c>
      <c r="AN5" s="683"/>
      <c r="AO5" s="683"/>
      <c r="AP5" s="689" t="s">
        <v>199</v>
      </c>
      <c r="AQ5" s="681" t="s">
        <v>12</v>
      </c>
      <c r="AR5" s="690"/>
      <c r="AS5" s="693" t="s">
        <v>12</v>
      </c>
      <c r="AT5" s="690"/>
      <c r="AU5" s="680"/>
      <c r="AV5" s="680"/>
    </row>
    <row r="6" spans="1:48" ht="160.9" customHeight="1">
      <c r="A6" s="69" t="s">
        <v>107</v>
      </c>
      <c r="B6" s="696"/>
      <c r="C6" s="695"/>
      <c r="D6" s="706"/>
      <c r="E6" s="490" t="s">
        <v>230</v>
      </c>
      <c r="F6" s="294" t="s">
        <v>172</v>
      </c>
      <c r="G6" s="247" t="s">
        <v>0</v>
      </c>
      <c r="H6" s="690"/>
      <c r="I6" s="682"/>
      <c r="J6" s="490" t="s">
        <v>230</v>
      </c>
      <c r="K6" s="294" t="s">
        <v>172</v>
      </c>
      <c r="L6" s="185" t="s">
        <v>0</v>
      </c>
      <c r="M6" s="690"/>
      <c r="N6" s="688"/>
      <c r="O6" s="237"/>
      <c r="P6" s="237"/>
      <c r="Q6" s="688"/>
      <c r="R6" s="490" t="s">
        <v>230</v>
      </c>
      <c r="S6" s="294" t="s">
        <v>172</v>
      </c>
      <c r="T6" s="185" t="s">
        <v>0</v>
      </c>
      <c r="U6" s="690"/>
      <c r="V6" s="682"/>
      <c r="W6" s="490" t="s">
        <v>230</v>
      </c>
      <c r="X6" s="294" t="s">
        <v>172</v>
      </c>
      <c r="Y6" s="185" t="s">
        <v>0</v>
      </c>
      <c r="Z6" s="690"/>
      <c r="AA6" s="682"/>
      <c r="AB6" s="490" t="s">
        <v>230</v>
      </c>
      <c r="AC6" s="294" t="s">
        <v>172</v>
      </c>
      <c r="AD6" s="185" t="s">
        <v>0</v>
      </c>
      <c r="AE6" s="690"/>
      <c r="AF6" s="682"/>
      <c r="AG6" s="688"/>
      <c r="AH6" s="490" t="s">
        <v>230</v>
      </c>
      <c r="AI6" s="294" t="s">
        <v>172</v>
      </c>
      <c r="AJ6" s="185" t="s">
        <v>0</v>
      </c>
      <c r="AK6" s="690"/>
      <c r="AL6" s="682"/>
      <c r="AM6" s="490" t="s">
        <v>230</v>
      </c>
      <c r="AN6" s="294" t="s">
        <v>172</v>
      </c>
      <c r="AO6" s="185" t="s">
        <v>0</v>
      </c>
      <c r="AP6" s="690"/>
      <c r="AQ6" s="682"/>
      <c r="AR6" s="691"/>
      <c r="AS6" s="693"/>
      <c r="AT6" s="691"/>
      <c r="AU6" s="680"/>
      <c r="AV6" s="680"/>
    </row>
    <row r="7" spans="1:48" ht="15" customHeight="1">
      <c r="A7" s="68"/>
      <c r="B7" s="696"/>
      <c r="C7" s="392"/>
      <c r="D7" s="706"/>
      <c r="E7" s="249">
        <v>40</v>
      </c>
      <c r="F7" s="249">
        <v>40</v>
      </c>
      <c r="G7" s="249">
        <v>20</v>
      </c>
      <c r="H7" s="691"/>
      <c r="I7" s="683"/>
      <c r="J7" s="249">
        <v>40</v>
      </c>
      <c r="K7" s="249">
        <v>40</v>
      </c>
      <c r="L7" s="249">
        <v>20</v>
      </c>
      <c r="M7" s="691"/>
      <c r="N7" s="688"/>
      <c r="O7" s="237"/>
      <c r="P7" s="237"/>
      <c r="Q7" s="688"/>
      <c r="R7" s="249">
        <v>40</v>
      </c>
      <c r="S7" s="249">
        <v>40</v>
      </c>
      <c r="T7" s="249">
        <v>20</v>
      </c>
      <c r="U7" s="691"/>
      <c r="V7" s="683"/>
      <c r="W7" s="249">
        <v>40</v>
      </c>
      <c r="X7" s="249">
        <v>40</v>
      </c>
      <c r="Y7" s="249">
        <v>20</v>
      </c>
      <c r="Z7" s="691"/>
      <c r="AA7" s="683"/>
      <c r="AB7" s="249">
        <v>40</v>
      </c>
      <c r="AC7" s="249">
        <v>40</v>
      </c>
      <c r="AD7" s="249">
        <v>20</v>
      </c>
      <c r="AE7" s="691"/>
      <c r="AF7" s="683"/>
      <c r="AG7" s="688"/>
      <c r="AH7" s="249">
        <v>40</v>
      </c>
      <c r="AI7" s="249">
        <v>40</v>
      </c>
      <c r="AJ7" s="249">
        <v>20</v>
      </c>
      <c r="AK7" s="691"/>
      <c r="AL7" s="683"/>
      <c r="AM7" s="249">
        <v>40</v>
      </c>
      <c r="AN7" s="249">
        <v>40</v>
      </c>
      <c r="AO7" s="249">
        <v>20</v>
      </c>
      <c r="AP7" s="691"/>
      <c r="AQ7" s="683"/>
      <c r="AR7" s="249">
        <v>400</v>
      </c>
      <c r="AS7" s="394"/>
      <c r="AT7" s="250">
        <v>1100</v>
      </c>
      <c r="AU7" s="680"/>
      <c r="AV7" s="680"/>
    </row>
    <row r="8" spans="1:48" ht="21" customHeight="1">
      <c r="A8" s="38" t="str">
        <f>IF('વાર્ષિક પરિણામ પત્રક '!$A8="","",'વાર્ષિક પરિણામ પત્રક '!A8)</f>
        <v/>
      </c>
      <c r="B8" s="46" t="str">
        <f>IF('વાર્ષિક પરિણામ પત્રક '!$B8="","",'વાર્ષિક પરિણામ પત્રક '!B8)</f>
        <v/>
      </c>
      <c r="C8" s="5">
        <f>IF('વાર્ષિક પરિણામ પત્રક '!$C8="","",'વાર્ષિક પરિણામ પત્રક '!C8)</f>
        <v>1</v>
      </c>
      <c r="D8" s="186" t="str">
        <f>IF('વાર્ષિક પરિણામ પત્રક '!$D8="","",'વાર્ષિક પરિણામ પત્રક '!D8)</f>
        <v/>
      </c>
      <c r="E8" s="288"/>
      <c r="F8" s="288"/>
      <c r="G8" s="288"/>
      <c r="H8" s="397">
        <f>SUM(E8:G8)</f>
        <v>0</v>
      </c>
      <c r="I8" s="42" t="str">
        <f>IF(H8&gt;79,"A",IF(H8&gt;64,"B",IF(H8&gt;49,"C",IF(H8&gt;34,"D",IF(H8&gt;0,"E","")))))</f>
        <v/>
      </c>
      <c r="J8" s="288"/>
      <c r="K8" s="288"/>
      <c r="L8" s="288"/>
      <c r="M8" s="397">
        <f>SUM(J8:L8)</f>
        <v>0</v>
      </c>
      <c r="N8" s="42" t="str">
        <f>IF(M8&gt;79,"A",IF(M8&gt;64,"B",IF(M8&gt;49,"C",IF(M8&gt;34,"D",IF(M8&gt;0,"E","")))))</f>
        <v/>
      </c>
      <c r="O8" s="115"/>
      <c r="P8" s="115"/>
      <c r="Q8" s="38">
        <f>IF('વાર્ષિક પરિણામ પત્રક '!$C8="","",'વાર્ષિક પરિણામ પત્રક '!C8)</f>
        <v>1</v>
      </c>
      <c r="R8" s="288"/>
      <c r="S8" s="288"/>
      <c r="T8" s="288"/>
      <c r="U8" s="397">
        <f>SUM(R8:T8)</f>
        <v>0</v>
      </c>
      <c r="V8" s="42" t="str">
        <f>IF(U8&gt;79,"A",IF(U8&gt;64,"B",IF(U8&gt;49,"C",IF(U8&gt;34,"D",IF(U8&gt;0,"E","")))))</f>
        <v/>
      </c>
      <c r="W8" s="288"/>
      <c r="X8" s="288"/>
      <c r="Y8" s="288"/>
      <c r="Z8" s="397">
        <f>SUM(W8:Y8)</f>
        <v>0</v>
      </c>
      <c r="AA8" s="42" t="str">
        <f>IF(Z8&gt;79,"A",IF(Z8&gt;64,"B",IF(Z8&gt;49,"C",IF(Z8&gt;34,"D",IF(Z8&gt;0,"E","")))))</f>
        <v/>
      </c>
      <c r="AB8" s="288"/>
      <c r="AC8" s="288"/>
      <c r="AD8" s="288"/>
      <c r="AE8" s="397">
        <f>SUM(AB8:AD8)</f>
        <v>0</v>
      </c>
      <c r="AF8" s="42" t="str">
        <f>IF(AE8&gt;79,"A",IF(AE8&gt;64,"B",IF(AE8&gt;49,"C",IF(AE8&gt;34,"D",IF(AE8&gt;0,"E","")))))</f>
        <v/>
      </c>
      <c r="AG8" s="38">
        <f>IF('વાર્ષિક પરિણામ પત્રક '!$C8="","",'વાર્ષિક પરિણામ પત્રક '!C8)</f>
        <v>1</v>
      </c>
      <c r="AH8" s="288"/>
      <c r="AI8" s="288"/>
      <c r="AJ8" s="288"/>
      <c r="AK8" s="397">
        <f>SUM(AH8:AJ8)</f>
        <v>0</v>
      </c>
      <c r="AL8" s="42" t="str">
        <f>IF(AK8&gt;79,"A",IF(AK8&gt;64,"B",IF(AK8&gt;49,"C",IF(AK8&gt;34,"D",IF(AK8&gt;0,"E","")))))</f>
        <v/>
      </c>
      <c r="AM8" s="288"/>
      <c r="AN8" s="288"/>
      <c r="AO8" s="288"/>
      <c r="AP8" s="397">
        <f>SUM(AM8:AO8)</f>
        <v>0</v>
      </c>
      <c r="AQ8" s="42" t="str">
        <f>IF(AP8&gt;79,"A",IF(AP8&gt;64,"B",IF(AP8&gt;49,"C",IF(AP8&gt;34,"D",IF(AP8&gt;0,"E","")))))</f>
        <v/>
      </c>
      <c r="AR8" s="289"/>
      <c r="AS8" s="42" t="str">
        <f>IF(AR8&gt;319,"A",IF(AR8&gt;259,"B",IF(AR8&gt;199,"C",IF(AR8&gt;139,"D",IF(AR8&gt;0,"E","")))))</f>
        <v/>
      </c>
      <c r="AT8" s="399">
        <f>H8+M8+U8+Z8+AE8+AK8+AP8+AR8</f>
        <v>0</v>
      </c>
      <c r="AU8" s="397">
        <f>AT8/11</f>
        <v>0</v>
      </c>
      <c r="AV8" s="42" t="str">
        <f>IF(AU8&gt;79,"A",IF(AU8&gt;64,"B",IF(AU8&gt;49,"C",IF(AU8&gt;34,"D",IF(AU8&gt;0,"E","")))))</f>
        <v/>
      </c>
    </row>
    <row r="9" spans="1:48" ht="21" customHeight="1">
      <c r="A9" s="38" t="str">
        <f>IF('વાર્ષિક પરિણામ પત્રક '!$A9="","",'વાર્ષિક પરિણામ પત્રક '!A9)</f>
        <v/>
      </c>
      <c r="B9" s="46" t="str">
        <f>IF('વાર્ષિક પરિણામ પત્રક '!$B9="","",'વાર્ષિક પરિણામ પત્રક '!B9)</f>
        <v/>
      </c>
      <c r="C9" s="5">
        <f>IF('વાર્ષિક પરિણામ પત્રક '!$C9="","",'વાર્ષિક પરિણામ પત્રક '!C9)</f>
        <v>2</v>
      </c>
      <c r="D9" s="186" t="str">
        <f>IF('વાર્ષિક પરિણામ પત્રક '!$D9="","",'વાર્ષિક પરિણામ પત્રક '!D9)</f>
        <v/>
      </c>
      <c r="E9" s="288"/>
      <c r="F9" s="288"/>
      <c r="G9" s="288"/>
      <c r="H9" s="397">
        <f t="shared" ref="H9:H55" si="0">SUM(E9:G9)</f>
        <v>0</v>
      </c>
      <c r="I9" s="42" t="str">
        <f t="shared" ref="I9:I65" si="1">IF(H9&gt;79,"A",IF(H9&gt;64,"B",IF(H9&gt;49,"C",IF(H9&gt;34,"D",IF(H9&gt;0,"E","")))))</f>
        <v/>
      </c>
      <c r="J9" s="288"/>
      <c r="K9" s="288"/>
      <c r="L9" s="288"/>
      <c r="M9" s="397">
        <f t="shared" ref="M9:M55" si="2">SUM(J9:L9)</f>
        <v>0</v>
      </c>
      <c r="N9" s="42" t="str">
        <f t="shared" ref="N9:N65" si="3">IF(M9&gt;79,"A",IF(M9&gt;64,"B",IF(M9&gt;49,"C",IF(M9&gt;34,"D",IF(M9&gt;0,"E","")))))</f>
        <v/>
      </c>
      <c r="O9" s="115"/>
      <c r="P9" s="115"/>
      <c r="Q9" s="38">
        <f>IF('વાર્ષિક પરિણામ પત્રક '!$C9="","",'વાર્ષિક પરિણામ પત્રક '!C9)</f>
        <v>2</v>
      </c>
      <c r="R9" s="288"/>
      <c r="S9" s="288"/>
      <c r="T9" s="288"/>
      <c r="U9" s="397">
        <f t="shared" ref="U9:U55" si="4">SUM(R9:T9)</f>
        <v>0</v>
      </c>
      <c r="V9" s="42" t="str">
        <f t="shared" ref="V9:V65" si="5">IF(U9&gt;79,"A",IF(U9&gt;64,"B",IF(U9&gt;49,"C",IF(U9&gt;34,"D",IF(U9&gt;0,"E","")))))</f>
        <v/>
      </c>
      <c r="W9" s="288"/>
      <c r="X9" s="288"/>
      <c r="Y9" s="288"/>
      <c r="Z9" s="397">
        <f t="shared" ref="Z9:Z55" si="6">SUM(W9:Y9)</f>
        <v>0</v>
      </c>
      <c r="AA9" s="42" t="str">
        <f t="shared" ref="AA9:AA65" si="7">IF(Z9&gt;79,"A",IF(Z9&gt;64,"B",IF(Z9&gt;49,"C",IF(Z9&gt;34,"D",IF(Z9&gt;0,"E","")))))</f>
        <v/>
      </c>
      <c r="AB9" s="288"/>
      <c r="AC9" s="288"/>
      <c r="AD9" s="288"/>
      <c r="AE9" s="397">
        <f t="shared" ref="AE9:AE55" si="8">SUM(AB9:AD9)</f>
        <v>0</v>
      </c>
      <c r="AF9" s="42" t="str">
        <f t="shared" ref="AF9:AF65" si="9">IF(AE9&gt;79,"A",IF(AE9&gt;64,"B",IF(AE9&gt;49,"C",IF(AE9&gt;34,"D",IF(AE9&gt;0,"E","")))))</f>
        <v/>
      </c>
      <c r="AG9" s="38">
        <f>IF('વાર્ષિક પરિણામ પત્રક '!$C9="","",'વાર્ષિક પરિણામ પત્રક '!C9)</f>
        <v>2</v>
      </c>
      <c r="AH9" s="288"/>
      <c r="AI9" s="288"/>
      <c r="AJ9" s="288"/>
      <c r="AK9" s="397">
        <f t="shared" ref="AK9:AK55" si="10">SUM(AH9:AJ9)</f>
        <v>0</v>
      </c>
      <c r="AL9" s="42" t="str">
        <f t="shared" ref="AL9:AL65" si="11">IF(AK9&gt;79,"A",IF(AK9&gt;64,"B",IF(AK9&gt;49,"C",IF(AK9&gt;34,"D",IF(AK9&gt;0,"E","")))))</f>
        <v/>
      </c>
      <c r="AM9" s="288"/>
      <c r="AN9" s="288"/>
      <c r="AO9" s="288"/>
      <c r="AP9" s="397">
        <f t="shared" ref="AP9:AP55" si="12">SUM(AM9:AO9)</f>
        <v>0</v>
      </c>
      <c r="AQ9" s="42" t="str">
        <f t="shared" ref="AQ9:AQ65" si="13">IF(AP9&gt;79,"A",IF(AP9&gt;64,"B",IF(AP9&gt;49,"C",IF(AP9&gt;34,"D",IF(AP9&gt;0,"E","")))))</f>
        <v/>
      </c>
      <c r="AR9" s="289"/>
      <c r="AS9" s="42" t="str">
        <f t="shared" ref="AS9:AS72" si="14">IF(AR9&gt;319,"A",IF(AR9&gt;259,"B",IF(AR9&gt;199,"C",IF(AR9&gt;139,"D",IF(AR9&gt;0,"E","")))))</f>
        <v/>
      </c>
      <c r="AT9" s="399">
        <f t="shared" ref="AT9:AT72" si="15">H9+M9+U9+Z9+AE9+AK9+AP9+AR9</f>
        <v>0</v>
      </c>
      <c r="AU9" s="397">
        <f t="shared" ref="AU9:AU72" si="16">AT9/11</f>
        <v>0</v>
      </c>
      <c r="AV9" s="42" t="str">
        <f t="shared" ref="AV9:AV65" si="17">IF(AU9&gt;79,"A",IF(AU9&gt;64,"B",IF(AU9&gt;49,"C",IF(AU9&gt;34,"D",IF(AU9&gt;0,"E","")))))</f>
        <v/>
      </c>
    </row>
    <row r="10" spans="1:48" ht="21" customHeight="1">
      <c r="A10" s="38" t="str">
        <f>IF('વાર્ષિક પરિણામ પત્રક '!$A10="","",'વાર્ષિક પરિણામ પત્રક '!A10)</f>
        <v/>
      </c>
      <c r="B10" s="46" t="str">
        <f>IF('વાર્ષિક પરિણામ પત્રક '!$B10="","",'વાર્ષિક પરિણામ પત્રક '!B10)</f>
        <v/>
      </c>
      <c r="C10" s="5">
        <f>IF('વાર્ષિક પરિણામ પત્રક '!$C10="","",'વાર્ષિક પરિણામ પત્રક '!C10)</f>
        <v>3</v>
      </c>
      <c r="D10" s="186" t="str">
        <f>IF('વાર્ષિક પરિણામ પત્રક '!$D10="","",'વાર્ષિક પરિણામ પત્રક '!D10)</f>
        <v/>
      </c>
      <c r="E10" s="288"/>
      <c r="F10" s="288"/>
      <c r="G10" s="288"/>
      <c r="H10" s="397">
        <f t="shared" si="0"/>
        <v>0</v>
      </c>
      <c r="I10" s="42" t="str">
        <f t="shared" si="1"/>
        <v/>
      </c>
      <c r="J10" s="288"/>
      <c r="K10" s="288"/>
      <c r="L10" s="288"/>
      <c r="M10" s="397">
        <f t="shared" si="2"/>
        <v>0</v>
      </c>
      <c r="N10" s="42" t="str">
        <f t="shared" si="3"/>
        <v/>
      </c>
      <c r="O10" s="115"/>
      <c r="P10" s="115"/>
      <c r="Q10" s="38">
        <f>IF('વાર્ષિક પરિણામ પત્રક '!$C10="","",'વાર્ષિક પરિણામ પત્રક '!C10)</f>
        <v>3</v>
      </c>
      <c r="R10" s="288"/>
      <c r="S10" s="288"/>
      <c r="T10" s="288"/>
      <c r="U10" s="397">
        <f t="shared" si="4"/>
        <v>0</v>
      </c>
      <c r="V10" s="42" t="str">
        <f t="shared" si="5"/>
        <v/>
      </c>
      <c r="W10" s="288"/>
      <c r="X10" s="288"/>
      <c r="Y10" s="288"/>
      <c r="Z10" s="397">
        <f t="shared" si="6"/>
        <v>0</v>
      </c>
      <c r="AA10" s="42" t="str">
        <f t="shared" si="7"/>
        <v/>
      </c>
      <c r="AB10" s="288"/>
      <c r="AC10" s="288"/>
      <c r="AD10" s="288"/>
      <c r="AE10" s="397">
        <f t="shared" si="8"/>
        <v>0</v>
      </c>
      <c r="AF10" s="42" t="str">
        <f t="shared" si="9"/>
        <v/>
      </c>
      <c r="AG10" s="38">
        <f>IF('વાર્ષિક પરિણામ પત્રક '!$C10="","",'વાર્ષિક પરિણામ પત્રક '!C10)</f>
        <v>3</v>
      </c>
      <c r="AH10" s="288"/>
      <c r="AI10" s="288"/>
      <c r="AJ10" s="288"/>
      <c r="AK10" s="397">
        <f t="shared" si="10"/>
        <v>0</v>
      </c>
      <c r="AL10" s="42" t="str">
        <f t="shared" si="11"/>
        <v/>
      </c>
      <c r="AM10" s="288"/>
      <c r="AN10" s="288"/>
      <c r="AO10" s="288"/>
      <c r="AP10" s="397">
        <f t="shared" si="12"/>
        <v>0</v>
      </c>
      <c r="AQ10" s="42" t="str">
        <f t="shared" si="13"/>
        <v/>
      </c>
      <c r="AR10" s="289"/>
      <c r="AS10" s="42" t="str">
        <f t="shared" si="14"/>
        <v/>
      </c>
      <c r="AT10" s="399">
        <f t="shared" si="15"/>
        <v>0</v>
      </c>
      <c r="AU10" s="397">
        <f t="shared" si="16"/>
        <v>0</v>
      </c>
      <c r="AV10" s="42" t="str">
        <f t="shared" si="17"/>
        <v/>
      </c>
    </row>
    <row r="11" spans="1:48" ht="21" customHeight="1">
      <c r="A11" s="38" t="str">
        <f>IF('વાર્ષિક પરિણામ પત્રક '!$A11="","",'વાર્ષિક પરિણામ પત્રક '!A11)</f>
        <v/>
      </c>
      <c r="B11" s="46" t="str">
        <f>IF('વાર્ષિક પરિણામ પત્રક '!$B11="","",'વાર્ષિક પરિણામ પત્રક '!B11)</f>
        <v/>
      </c>
      <c r="C11" s="5">
        <f>IF('વાર્ષિક પરિણામ પત્રક '!$C11="","",'વાર્ષિક પરિણામ પત્રક '!C11)</f>
        <v>4</v>
      </c>
      <c r="D11" s="186" t="str">
        <f>IF('વાર્ષિક પરિણામ પત્રક '!$D11="","",'વાર્ષિક પરિણામ પત્રક '!D11)</f>
        <v/>
      </c>
      <c r="E11" s="288"/>
      <c r="F11" s="288"/>
      <c r="G11" s="288"/>
      <c r="H11" s="397">
        <f t="shared" si="0"/>
        <v>0</v>
      </c>
      <c r="I11" s="42" t="str">
        <f t="shared" si="1"/>
        <v/>
      </c>
      <c r="J11" s="288"/>
      <c r="K11" s="288"/>
      <c r="L11" s="288"/>
      <c r="M11" s="397">
        <f t="shared" si="2"/>
        <v>0</v>
      </c>
      <c r="N11" s="42" t="str">
        <f t="shared" si="3"/>
        <v/>
      </c>
      <c r="O11" s="115"/>
      <c r="P11" s="115"/>
      <c r="Q11" s="38">
        <f>IF('વાર્ષિક પરિણામ પત્રક '!$C11="","",'વાર્ષિક પરિણામ પત્રક '!C11)</f>
        <v>4</v>
      </c>
      <c r="R11" s="288"/>
      <c r="S11" s="288"/>
      <c r="T11" s="288"/>
      <c r="U11" s="397">
        <f t="shared" si="4"/>
        <v>0</v>
      </c>
      <c r="V11" s="42" t="str">
        <f t="shared" si="5"/>
        <v/>
      </c>
      <c r="W11" s="288"/>
      <c r="X11" s="288"/>
      <c r="Y11" s="288"/>
      <c r="Z11" s="397">
        <f t="shared" si="6"/>
        <v>0</v>
      </c>
      <c r="AA11" s="42" t="str">
        <f t="shared" si="7"/>
        <v/>
      </c>
      <c r="AB11" s="288"/>
      <c r="AC11" s="288"/>
      <c r="AD11" s="288"/>
      <c r="AE11" s="397">
        <f t="shared" si="8"/>
        <v>0</v>
      </c>
      <c r="AF11" s="42" t="str">
        <f t="shared" si="9"/>
        <v/>
      </c>
      <c r="AG11" s="38">
        <f>IF('વાર્ષિક પરિણામ પત્રક '!$C11="","",'વાર્ષિક પરિણામ પત્રક '!C11)</f>
        <v>4</v>
      </c>
      <c r="AH11" s="288"/>
      <c r="AI11" s="288"/>
      <c r="AJ11" s="288"/>
      <c r="AK11" s="397">
        <f t="shared" si="10"/>
        <v>0</v>
      </c>
      <c r="AL11" s="42" t="str">
        <f t="shared" si="11"/>
        <v/>
      </c>
      <c r="AM11" s="288"/>
      <c r="AN11" s="288"/>
      <c r="AO11" s="288"/>
      <c r="AP11" s="397">
        <f t="shared" si="12"/>
        <v>0</v>
      </c>
      <c r="AQ11" s="42" t="str">
        <f t="shared" si="13"/>
        <v/>
      </c>
      <c r="AR11" s="289"/>
      <c r="AS11" s="42" t="str">
        <f t="shared" si="14"/>
        <v/>
      </c>
      <c r="AT11" s="399">
        <f t="shared" si="15"/>
        <v>0</v>
      </c>
      <c r="AU11" s="397">
        <f t="shared" si="16"/>
        <v>0</v>
      </c>
      <c r="AV11" s="42" t="str">
        <f t="shared" si="17"/>
        <v/>
      </c>
    </row>
    <row r="12" spans="1:48" ht="21" customHeight="1">
      <c r="A12" s="38" t="str">
        <f>IF('વાર્ષિક પરિણામ પત્રક '!$A12="","",'વાર્ષિક પરિણામ પત્રક '!A12)</f>
        <v/>
      </c>
      <c r="B12" s="46" t="str">
        <f>IF('વાર્ષિક પરિણામ પત્રક '!$B12="","",'વાર્ષિક પરિણામ પત્રક '!B12)</f>
        <v/>
      </c>
      <c r="C12" s="5">
        <f>IF('વાર્ષિક પરિણામ પત્રક '!$C12="","",'વાર્ષિક પરિણામ પત્રક '!C12)</f>
        <v>5</v>
      </c>
      <c r="D12" s="186" t="str">
        <f>IF('વાર્ષિક પરિણામ પત્રક '!$D12="","",'વાર્ષિક પરિણામ પત્રક '!D12)</f>
        <v/>
      </c>
      <c r="E12" s="288"/>
      <c r="F12" s="288"/>
      <c r="G12" s="288"/>
      <c r="H12" s="397">
        <f t="shared" si="0"/>
        <v>0</v>
      </c>
      <c r="I12" s="42" t="str">
        <f t="shared" si="1"/>
        <v/>
      </c>
      <c r="J12" s="288"/>
      <c r="K12" s="288"/>
      <c r="L12" s="288"/>
      <c r="M12" s="397">
        <f t="shared" si="2"/>
        <v>0</v>
      </c>
      <c r="N12" s="42" t="str">
        <f t="shared" si="3"/>
        <v/>
      </c>
      <c r="O12" s="115"/>
      <c r="P12" s="115"/>
      <c r="Q12" s="38">
        <f>IF('વાર્ષિક પરિણામ પત્રક '!$C12="","",'વાર્ષિક પરિણામ પત્રક '!C12)</f>
        <v>5</v>
      </c>
      <c r="R12" s="288"/>
      <c r="S12" s="288"/>
      <c r="T12" s="288"/>
      <c r="U12" s="397">
        <f t="shared" si="4"/>
        <v>0</v>
      </c>
      <c r="V12" s="42" t="str">
        <f t="shared" si="5"/>
        <v/>
      </c>
      <c r="W12" s="288"/>
      <c r="X12" s="288"/>
      <c r="Y12" s="288"/>
      <c r="Z12" s="397">
        <f t="shared" si="6"/>
        <v>0</v>
      </c>
      <c r="AA12" s="42" t="str">
        <f t="shared" si="7"/>
        <v/>
      </c>
      <c r="AB12" s="288"/>
      <c r="AC12" s="288"/>
      <c r="AD12" s="288"/>
      <c r="AE12" s="397">
        <f t="shared" si="8"/>
        <v>0</v>
      </c>
      <c r="AF12" s="42" t="str">
        <f t="shared" si="9"/>
        <v/>
      </c>
      <c r="AG12" s="38">
        <f>IF('વાર્ષિક પરિણામ પત્રક '!$C12="","",'વાર્ષિક પરિણામ પત્રક '!C12)</f>
        <v>5</v>
      </c>
      <c r="AH12" s="288"/>
      <c r="AI12" s="288"/>
      <c r="AJ12" s="288"/>
      <c r="AK12" s="397">
        <f t="shared" si="10"/>
        <v>0</v>
      </c>
      <c r="AL12" s="42" t="str">
        <f t="shared" si="11"/>
        <v/>
      </c>
      <c r="AM12" s="288"/>
      <c r="AN12" s="288"/>
      <c r="AO12" s="288"/>
      <c r="AP12" s="397">
        <f t="shared" si="12"/>
        <v>0</v>
      </c>
      <c r="AQ12" s="42" t="str">
        <f t="shared" si="13"/>
        <v/>
      </c>
      <c r="AR12" s="289"/>
      <c r="AS12" s="42" t="str">
        <f t="shared" si="14"/>
        <v/>
      </c>
      <c r="AT12" s="399">
        <f t="shared" si="15"/>
        <v>0</v>
      </c>
      <c r="AU12" s="397">
        <f t="shared" si="16"/>
        <v>0</v>
      </c>
      <c r="AV12" s="42" t="str">
        <f t="shared" si="17"/>
        <v/>
      </c>
    </row>
    <row r="13" spans="1:48" ht="21" customHeight="1">
      <c r="A13" s="38" t="str">
        <f>IF('વાર્ષિક પરિણામ પત્રક '!$A13="","",'વાર્ષિક પરિણામ પત્રક '!A13)</f>
        <v/>
      </c>
      <c r="B13" s="46" t="str">
        <f>IF('વાર્ષિક પરિણામ પત્રક '!$B13="","",'વાર્ષિક પરિણામ પત્રક '!B13)</f>
        <v/>
      </c>
      <c r="C13" s="5">
        <f>IF('વાર્ષિક પરિણામ પત્રક '!$C13="","",'વાર્ષિક પરિણામ પત્રક '!C13)</f>
        <v>6</v>
      </c>
      <c r="D13" s="186" t="str">
        <f>IF('વાર્ષિક પરિણામ પત્રક '!$D13="","",'વાર્ષિક પરિણામ પત્રક '!D13)</f>
        <v/>
      </c>
      <c r="E13" s="288"/>
      <c r="F13" s="288"/>
      <c r="G13" s="288"/>
      <c r="H13" s="397">
        <f t="shared" si="0"/>
        <v>0</v>
      </c>
      <c r="I13" s="42" t="str">
        <f t="shared" si="1"/>
        <v/>
      </c>
      <c r="J13" s="288"/>
      <c r="K13" s="288"/>
      <c r="L13" s="288"/>
      <c r="M13" s="397">
        <f t="shared" si="2"/>
        <v>0</v>
      </c>
      <c r="N13" s="42" t="str">
        <f t="shared" si="3"/>
        <v/>
      </c>
      <c r="O13" s="115"/>
      <c r="P13" s="115"/>
      <c r="Q13" s="38">
        <f>IF('વાર્ષિક પરિણામ પત્રક '!$C13="","",'વાર્ષિક પરિણામ પત્રક '!C13)</f>
        <v>6</v>
      </c>
      <c r="R13" s="288"/>
      <c r="S13" s="288"/>
      <c r="T13" s="288"/>
      <c r="U13" s="397">
        <f t="shared" si="4"/>
        <v>0</v>
      </c>
      <c r="V13" s="42" t="str">
        <f t="shared" si="5"/>
        <v/>
      </c>
      <c r="W13" s="288"/>
      <c r="X13" s="288"/>
      <c r="Y13" s="288"/>
      <c r="Z13" s="397">
        <f t="shared" si="6"/>
        <v>0</v>
      </c>
      <c r="AA13" s="42" t="str">
        <f t="shared" si="7"/>
        <v/>
      </c>
      <c r="AB13" s="288"/>
      <c r="AC13" s="288"/>
      <c r="AD13" s="288"/>
      <c r="AE13" s="397">
        <f t="shared" si="8"/>
        <v>0</v>
      </c>
      <c r="AF13" s="42" t="str">
        <f t="shared" si="9"/>
        <v/>
      </c>
      <c r="AG13" s="38">
        <f>IF('વાર્ષિક પરિણામ પત્રક '!$C13="","",'વાર્ષિક પરિણામ પત્રક '!C13)</f>
        <v>6</v>
      </c>
      <c r="AH13" s="288"/>
      <c r="AI13" s="288"/>
      <c r="AJ13" s="288"/>
      <c r="AK13" s="397">
        <f t="shared" si="10"/>
        <v>0</v>
      </c>
      <c r="AL13" s="42" t="str">
        <f t="shared" si="11"/>
        <v/>
      </c>
      <c r="AM13" s="288"/>
      <c r="AN13" s="288"/>
      <c r="AO13" s="288"/>
      <c r="AP13" s="397">
        <f t="shared" si="12"/>
        <v>0</v>
      </c>
      <c r="AQ13" s="42" t="str">
        <f t="shared" si="13"/>
        <v/>
      </c>
      <c r="AR13" s="289"/>
      <c r="AS13" s="42" t="str">
        <f t="shared" si="14"/>
        <v/>
      </c>
      <c r="AT13" s="399">
        <f t="shared" si="15"/>
        <v>0</v>
      </c>
      <c r="AU13" s="397">
        <f t="shared" si="16"/>
        <v>0</v>
      </c>
      <c r="AV13" s="42" t="str">
        <f t="shared" si="17"/>
        <v/>
      </c>
    </row>
    <row r="14" spans="1:48" ht="21" customHeight="1">
      <c r="A14" s="38" t="str">
        <f>IF('વાર્ષિક પરિણામ પત્રક '!$A14="","",'વાર્ષિક પરિણામ પત્રક '!A14)</f>
        <v/>
      </c>
      <c r="B14" s="46" t="str">
        <f>IF('વાર્ષિક પરિણામ પત્રક '!$B14="","",'વાર્ષિક પરિણામ પત્રક '!B14)</f>
        <v/>
      </c>
      <c r="C14" s="5">
        <f>IF('વાર્ષિક પરિણામ પત્રક '!$C14="","",'વાર્ષિક પરિણામ પત્રક '!C14)</f>
        <v>7</v>
      </c>
      <c r="D14" s="186" t="str">
        <f>IF('વાર્ષિક પરિણામ પત્રક '!$D14="","",'વાર્ષિક પરિણામ પત્રક '!D14)</f>
        <v/>
      </c>
      <c r="E14" s="288"/>
      <c r="F14" s="288"/>
      <c r="G14" s="288"/>
      <c r="H14" s="397">
        <f t="shared" si="0"/>
        <v>0</v>
      </c>
      <c r="I14" s="42" t="str">
        <f t="shared" si="1"/>
        <v/>
      </c>
      <c r="J14" s="288"/>
      <c r="K14" s="288"/>
      <c r="L14" s="288"/>
      <c r="M14" s="397">
        <f t="shared" si="2"/>
        <v>0</v>
      </c>
      <c r="N14" s="42" t="str">
        <f t="shared" si="3"/>
        <v/>
      </c>
      <c r="O14" s="115"/>
      <c r="P14" s="115"/>
      <c r="Q14" s="38">
        <f>IF('વાર્ષિક પરિણામ પત્રક '!$C14="","",'વાર્ષિક પરિણામ પત્રક '!C14)</f>
        <v>7</v>
      </c>
      <c r="R14" s="288"/>
      <c r="S14" s="288"/>
      <c r="T14" s="288"/>
      <c r="U14" s="397">
        <f t="shared" si="4"/>
        <v>0</v>
      </c>
      <c r="V14" s="42" t="str">
        <f t="shared" si="5"/>
        <v/>
      </c>
      <c r="W14" s="288"/>
      <c r="X14" s="288"/>
      <c r="Y14" s="288"/>
      <c r="Z14" s="397">
        <f t="shared" si="6"/>
        <v>0</v>
      </c>
      <c r="AA14" s="42" t="str">
        <f t="shared" si="7"/>
        <v/>
      </c>
      <c r="AB14" s="288"/>
      <c r="AC14" s="288"/>
      <c r="AD14" s="288"/>
      <c r="AE14" s="397">
        <f t="shared" si="8"/>
        <v>0</v>
      </c>
      <c r="AF14" s="42" t="str">
        <f t="shared" si="9"/>
        <v/>
      </c>
      <c r="AG14" s="38">
        <f>IF('વાર્ષિક પરિણામ પત્રક '!$C14="","",'વાર્ષિક પરિણામ પત્રક '!C14)</f>
        <v>7</v>
      </c>
      <c r="AH14" s="288"/>
      <c r="AI14" s="288"/>
      <c r="AJ14" s="288"/>
      <c r="AK14" s="397">
        <f t="shared" si="10"/>
        <v>0</v>
      </c>
      <c r="AL14" s="42" t="str">
        <f t="shared" si="11"/>
        <v/>
      </c>
      <c r="AM14" s="288"/>
      <c r="AN14" s="288"/>
      <c r="AO14" s="288"/>
      <c r="AP14" s="397">
        <f t="shared" si="12"/>
        <v>0</v>
      </c>
      <c r="AQ14" s="42" t="str">
        <f t="shared" si="13"/>
        <v/>
      </c>
      <c r="AR14" s="289"/>
      <c r="AS14" s="42" t="str">
        <f t="shared" si="14"/>
        <v/>
      </c>
      <c r="AT14" s="399">
        <f t="shared" si="15"/>
        <v>0</v>
      </c>
      <c r="AU14" s="397">
        <f t="shared" si="16"/>
        <v>0</v>
      </c>
      <c r="AV14" s="42" t="str">
        <f t="shared" si="17"/>
        <v/>
      </c>
    </row>
    <row r="15" spans="1:48" ht="21" customHeight="1">
      <c r="A15" s="38" t="str">
        <f>IF('વાર્ષિક પરિણામ પત્રક '!$A15="","",'વાર્ષિક પરિણામ પત્રક '!A15)</f>
        <v/>
      </c>
      <c r="B15" s="46" t="str">
        <f>IF('વાર્ષિક પરિણામ પત્રક '!$B15="","",'વાર્ષિક પરિણામ પત્રક '!B15)</f>
        <v/>
      </c>
      <c r="C15" s="5">
        <f>IF('વાર્ષિક પરિણામ પત્રક '!$C15="","",'વાર્ષિક પરિણામ પત્રક '!C15)</f>
        <v>8</v>
      </c>
      <c r="D15" s="186" t="str">
        <f>IF('વાર્ષિક પરિણામ પત્રક '!$D15="","",'વાર્ષિક પરિણામ પત્રક '!D15)</f>
        <v/>
      </c>
      <c r="E15" s="288"/>
      <c r="F15" s="288"/>
      <c r="G15" s="288"/>
      <c r="H15" s="397">
        <f t="shared" si="0"/>
        <v>0</v>
      </c>
      <c r="I15" s="42" t="str">
        <f t="shared" si="1"/>
        <v/>
      </c>
      <c r="J15" s="288"/>
      <c r="K15" s="288"/>
      <c r="L15" s="288"/>
      <c r="M15" s="397">
        <f t="shared" si="2"/>
        <v>0</v>
      </c>
      <c r="N15" s="42" t="str">
        <f t="shared" si="3"/>
        <v/>
      </c>
      <c r="O15" s="115"/>
      <c r="P15" s="115"/>
      <c r="Q15" s="38">
        <f>IF('વાર્ષિક પરિણામ પત્રક '!$C15="","",'વાર્ષિક પરિણામ પત્રક '!C15)</f>
        <v>8</v>
      </c>
      <c r="R15" s="288"/>
      <c r="S15" s="288"/>
      <c r="T15" s="288"/>
      <c r="U15" s="397">
        <f t="shared" si="4"/>
        <v>0</v>
      </c>
      <c r="V15" s="42" t="str">
        <f t="shared" si="5"/>
        <v/>
      </c>
      <c r="W15" s="288"/>
      <c r="X15" s="288"/>
      <c r="Y15" s="288"/>
      <c r="Z15" s="397">
        <f t="shared" si="6"/>
        <v>0</v>
      </c>
      <c r="AA15" s="42" t="str">
        <f t="shared" si="7"/>
        <v/>
      </c>
      <c r="AB15" s="288"/>
      <c r="AC15" s="288"/>
      <c r="AD15" s="288"/>
      <c r="AE15" s="397">
        <f t="shared" si="8"/>
        <v>0</v>
      </c>
      <c r="AF15" s="42" t="str">
        <f t="shared" si="9"/>
        <v/>
      </c>
      <c r="AG15" s="38">
        <f>IF('વાર્ષિક પરિણામ પત્રક '!$C15="","",'વાર્ષિક પરિણામ પત્રક '!C15)</f>
        <v>8</v>
      </c>
      <c r="AH15" s="288"/>
      <c r="AI15" s="288"/>
      <c r="AJ15" s="288"/>
      <c r="AK15" s="397">
        <f t="shared" si="10"/>
        <v>0</v>
      </c>
      <c r="AL15" s="42" t="str">
        <f t="shared" si="11"/>
        <v/>
      </c>
      <c r="AM15" s="288"/>
      <c r="AN15" s="288"/>
      <c r="AO15" s="288"/>
      <c r="AP15" s="397">
        <f t="shared" si="12"/>
        <v>0</v>
      </c>
      <c r="AQ15" s="42" t="str">
        <f t="shared" si="13"/>
        <v/>
      </c>
      <c r="AR15" s="289"/>
      <c r="AS15" s="42" t="str">
        <f t="shared" si="14"/>
        <v/>
      </c>
      <c r="AT15" s="399">
        <f t="shared" si="15"/>
        <v>0</v>
      </c>
      <c r="AU15" s="397">
        <f t="shared" si="16"/>
        <v>0</v>
      </c>
      <c r="AV15" s="42" t="str">
        <f t="shared" si="17"/>
        <v/>
      </c>
    </row>
    <row r="16" spans="1:48" ht="21" customHeight="1">
      <c r="A16" s="38" t="str">
        <f>IF('વાર્ષિક પરિણામ પત્રક '!$A16="","",'વાર્ષિક પરિણામ પત્રક '!A16)</f>
        <v/>
      </c>
      <c r="B16" s="46" t="str">
        <f>IF('વાર્ષિક પરિણામ પત્રક '!$B16="","",'વાર્ષિક પરિણામ પત્રક '!B16)</f>
        <v/>
      </c>
      <c r="C16" s="5">
        <f>IF('વાર્ષિક પરિણામ પત્રક '!$C16="","",'વાર્ષિક પરિણામ પત્રક '!C16)</f>
        <v>9</v>
      </c>
      <c r="D16" s="186" t="str">
        <f>IF('વાર્ષિક પરિણામ પત્રક '!$D16="","",'વાર્ષિક પરિણામ પત્રક '!D16)</f>
        <v/>
      </c>
      <c r="E16" s="288"/>
      <c r="F16" s="288"/>
      <c r="G16" s="288"/>
      <c r="H16" s="397">
        <f t="shared" si="0"/>
        <v>0</v>
      </c>
      <c r="I16" s="42" t="str">
        <f t="shared" si="1"/>
        <v/>
      </c>
      <c r="J16" s="288"/>
      <c r="K16" s="288"/>
      <c r="L16" s="288"/>
      <c r="M16" s="397">
        <f t="shared" si="2"/>
        <v>0</v>
      </c>
      <c r="N16" s="42" t="str">
        <f t="shared" si="3"/>
        <v/>
      </c>
      <c r="O16" s="115"/>
      <c r="P16" s="115"/>
      <c r="Q16" s="38">
        <f>IF('વાર્ષિક પરિણામ પત્રક '!$C16="","",'વાર્ષિક પરિણામ પત્રક '!C16)</f>
        <v>9</v>
      </c>
      <c r="R16" s="288"/>
      <c r="S16" s="288"/>
      <c r="T16" s="288"/>
      <c r="U16" s="397">
        <f t="shared" si="4"/>
        <v>0</v>
      </c>
      <c r="V16" s="42" t="str">
        <f t="shared" si="5"/>
        <v/>
      </c>
      <c r="W16" s="288"/>
      <c r="X16" s="288"/>
      <c r="Y16" s="288"/>
      <c r="Z16" s="397">
        <f t="shared" si="6"/>
        <v>0</v>
      </c>
      <c r="AA16" s="42" t="str">
        <f t="shared" si="7"/>
        <v/>
      </c>
      <c r="AB16" s="288"/>
      <c r="AC16" s="288"/>
      <c r="AD16" s="288"/>
      <c r="AE16" s="397">
        <f t="shared" si="8"/>
        <v>0</v>
      </c>
      <c r="AF16" s="42" t="str">
        <f t="shared" si="9"/>
        <v/>
      </c>
      <c r="AG16" s="38">
        <f>IF('વાર્ષિક પરિણામ પત્રક '!$C16="","",'વાર્ષિક પરિણામ પત્રક '!C16)</f>
        <v>9</v>
      </c>
      <c r="AH16" s="288"/>
      <c r="AI16" s="288"/>
      <c r="AJ16" s="288"/>
      <c r="AK16" s="397">
        <f t="shared" si="10"/>
        <v>0</v>
      </c>
      <c r="AL16" s="42" t="str">
        <f t="shared" si="11"/>
        <v/>
      </c>
      <c r="AM16" s="288"/>
      <c r="AN16" s="288"/>
      <c r="AO16" s="288"/>
      <c r="AP16" s="397">
        <f t="shared" si="12"/>
        <v>0</v>
      </c>
      <c r="AQ16" s="42" t="str">
        <f t="shared" si="13"/>
        <v/>
      </c>
      <c r="AR16" s="289"/>
      <c r="AS16" s="42" t="str">
        <f t="shared" si="14"/>
        <v/>
      </c>
      <c r="AT16" s="399">
        <f t="shared" si="15"/>
        <v>0</v>
      </c>
      <c r="AU16" s="397">
        <f t="shared" si="16"/>
        <v>0</v>
      </c>
      <c r="AV16" s="42" t="str">
        <f t="shared" si="17"/>
        <v/>
      </c>
    </row>
    <row r="17" spans="1:48" ht="21" customHeight="1">
      <c r="A17" s="38" t="str">
        <f>IF('વાર્ષિક પરિણામ પત્રક '!$A17="","",'વાર્ષિક પરિણામ પત્રક '!A17)</f>
        <v/>
      </c>
      <c r="B17" s="46" t="str">
        <f>IF('વાર્ષિક પરિણામ પત્રક '!$B17="","",'વાર્ષિક પરિણામ પત્રક '!B17)</f>
        <v/>
      </c>
      <c r="C17" s="5">
        <f>IF('વાર્ષિક પરિણામ પત્રક '!$C17="","",'વાર્ષિક પરિણામ પત્રક '!C17)</f>
        <v>10</v>
      </c>
      <c r="D17" s="186" t="str">
        <f>IF('વાર્ષિક પરિણામ પત્રક '!$D17="","",'વાર્ષિક પરિણામ પત્રક '!D17)</f>
        <v/>
      </c>
      <c r="E17" s="288"/>
      <c r="F17" s="288"/>
      <c r="G17" s="288"/>
      <c r="H17" s="397">
        <f>SUM(E17:G17)</f>
        <v>0</v>
      </c>
      <c r="I17" s="42" t="str">
        <f t="shared" si="1"/>
        <v/>
      </c>
      <c r="J17" s="288"/>
      <c r="K17" s="288"/>
      <c r="L17" s="288"/>
      <c r="M17" s="397">
        <f t="shared" si="2"/>
        <v>0</v>
      </c>
      <c r="N17" s="42" t="str">
        <f t="shared" si="3"/>
        <v/>
      </c>
      <c r="O17" s="115"/>
      <c r="P17" s="115"/>
      <c r="Q17" s="38">
        <f>IF('વાર્ષિક પરિણામ પત્રક '!$C17="","",'વાર્ષિક પરિણામ પત્રક '!C17)</f>
        <v>10</v>
      </c>
      <c r="R17" s="288"/>
      <c r="S17" s="288"/>
      <c r="T17" s="288"/>
      <c r="U17" s="397">
        <f t="shared" si="4"/>
        <v>0</v>
      </c>
      <c r="V17" s="42" t="str">
        <f t="shared" si="5"/>
        <v/>
      </c>
      <c r="W17" s="288"/>
      <c r="X17" s="288"/>
      <c r="Y17" s="288"/>
      <c r="Z17" s="397">
        <f t="shared" si="6"/>
        <v>0</v>
      </c>
      <c r="AA17" s="42" t="str">
        <f t="shared" si="7"/>
        <v/>
      </c>
      <c r="AB17" s="288"/>
      <c r="AC17" s="288"/>
      <c r="AD17" s="288"/>
      <c r="AE17" s="397">
        <f t="shared" si="8"/>
        <v>0</v>
      </c>
      <c r="AF17" s="42" t="str">
        <f t="shared" si="9"/>
        <v/>
      </c>
      <c r="AG17" s="38">
        <f>IF('વાર્ષિક પરિણામ પત્રક '!$C17="","",'વાર્ષિક પરિણામ પત્રક '!C17)</f>
        <v>10</v>
      </c>
      <c r="AH17" s="288"/>
      <c r="AI17" s="288"/>
      <c r="AJ17" s="288"/>
      <c r="AK17" s="397">
        <f t="shared" si="10"/>
        <v>0</v>
      </c>
      <c r="AL17" s="42" t="str">
        <f t="shared" si="11"/>
        <v/>
      </c>
      <c r="AM17" s="288"/>
      <c r="AN17" s="288"/>
      <c r="AO17" s="288"/>
      <c r="AP17" s="397">
        <f t="shared" si="12"/>
        <v>0</v>
      </c>
      <c r="AQ17" s="42" t="str">
        <f t="shared" si="13"/>
        <v/>
      </c>
      <c r="AR17" s="289"/>
      <c r="AS17" s="42" t="str">
        <f t="shared" si="14"/>
        <v/>
      </c>
      <c r="AT17" s="399">
        <f t="shared" si="15"/>
        <v>0</v>
      </c>
      <c r="AU17" s="397">
        <f t="shared" si="16"/>
        <v>0</v>
      </c>
      <c r="AV17" s="42" t="str">
        <f t="shared" si="17"/>
        <v/>
      </c>
    </row>
    <row r="18" spans="1:48" ht="21" customHeight="1">
      <c r="A18" s="38" t="str">
        <f>IF('વાર્ષિક પરિણામ પત્રક '!$A18="","",'વાર્ષિક પરિણામ પત્રક '!A18)</f>
        <v/>
      </c>
      <c r="B18" s="46" t="str">
        <f>IF('વાર્ષિક પરિણામ પત્રક '!$B18="","",'વાર્ષિક પરિણામ પત્રક '!B18)</f>
        <v/>
      </c>
      <c r="C18" s="5">
        <f>IF('વાર્ષિક પરિણામ પત્રક '!$C18="","",'વાર્ષિક પરિણામ પત્રક '!C18)</f>
        <v>11</v>
      </c>
      <c r="D18" s="186" t="str">
        <f>IF('વાર્ષિક પરિણામ પત્રક '!$D18="","",'વાર્ષિક પરિણામ પત્રક '!D18)</f>
        <v/>
      </c>
      <c r="E18" s="288"/>
      <c r="F18" s="288"/>
      <c r="G18" s="288"/>
      <c r="H18" s="397">
        <f t="shared" si="0"/>
        <v>0</v>
      </c>
      <c r="I18" s="42" t="str">
        <f t="shared" si="1"/>
        <v/>
      </c>
      <c r="J18" s="288"/>
      <c r="K18" s="288"/>
      <c r="L18" s="288"/>
      <c r="M18" s="397">
        <f t="shared" si="2"/>
        <v>0</v>
      </c>
      <c r="N18" s="42" t="str">
        <f t="shared" si="3"/>
        <v/>
      </c>
      <c r="O18" s="115"/>
      <c r="P18" s="115"/>
      <c r="Q18" s="38">
        <f>IF('વાર્ષિક પરિણામ પત્રક '!$C18="","",'વાર્ષિક પરિણામ પત્રક '!C18)</f>
        <v>11</v>
      </c>
      <c r="R18" s="288"/>
      <c r="S18" s="288"/>
      <c r="T18" s="288"/>
      <c r="U18" s="397">
        <f t="shared" si="4"/>
        <v>0</v>
      </c>
      <c r="V18" s="42" t="str">
        <f t="shared" si="5"/>
        <v/>
      </c>
      <c r="W18" s="288"/>
      <c r="X18" s="288"/>
      <c r="Y18" s="288"/>
      <c r="Z18" s="397">
        <f t="shared" si="6"/>
        <v>0</v>
      </c>
      <c r="AA18" s="42" t="str">
        <f t="shared" si="7"/>
        <v/>
      </c>
      <c r="AB18" s="288"/>
      <c r="AC18" s="288"/>
      <c r="AD18" s="288"/>
      <c r="AE18" s="397">
        <f t="shared" si="8"/>
        <v>0</v>
      </c>
      <c r="AF18" s="42" t="str">
        <f t="shared" si="9"/>
        <v/>
      </c>
      <c r="AG18" s="38">
        <f>IF('વાર્ષિક પરિણામ પત્રક '!$C18="","",'વાર્ષિક પરિણામ પત્રક '!C18)</f>
        <v>11</v>
      </c>
      <c r="AH18" s="288"/>
      <c r="AI18" s="288"/>
      <c r="AJ18" s="288"/>
      <c r="AK18" s="397">
        <f t="shared" si="10"/>
        <v>0</v>
      </c>
      <c r="AL18" s="42" t="str">
        <f t="shared" si="11"/>
        <v/>
      </c>
      <c r="AM18" s="288"/>
      <c r="AN18" s="288"/>
      <c r="AO18" s="288"/>
      <c r="AP18" s="397">
        <f t="shared" si="12"/>
        <v>0</v>
      </c>
      <c r="AQ18" s="42" t="str">
        <f t="shared" si="13"/>
        <v/>
      </c>
      <c r="AR18" s="289"/>
      <c r="AS18" s="42" t="str">
        <f t="shared" si="14"/>
        <v/>
      </c>
      <c r="AT18" s="399">
        <f t="shared" si="15"/>
        <v>0</v>
      </c>
      <c r="AU18" s="397">
        <f t="shared" si="16"/>
        <v>0</v>
      </c>
      <c r="AV18" s="42" t="str">
        <f t="shared" si="17"/>
        <v/>
      </c>
    </row>
    <row r="19" spans="1:48" ht="21" customHeight="1">
      <c r="A19" s="38" t="str">
        <f>IF('વાર્ષિક પરિણામ પત્રક '!$A19="","",'વાર્ષિક પરિણામ પત્રક '!A19)</f>
        <v/>
      </c>
      <c r="B19" s="46" t="str">
        <f>IF('વાર્ષિક પરિણામ પત્રક '!$B19="","",'વાર્ષિક પરિણામ પત્રક '!B19)</f>
        <v/>
      </c>
      <c r="C19" s="5">
        <f>IF('વાર્ષિક પરિણામ પત્રક '!$C19="","",'વાર્ષિક પરિણામ પત્રક '!C19)</f>
        <v>12</v>
      </c>
      <c r="D19" s="186" t="str">
        <f>IF('વાર્ષિક પરિણામ પત્રક '!$D19="","",'વાર્ષિક પરિણામ પત્રક '!D19)</f>
        <v/>
      </c>
      <c r="E19" s="288"/>
      <c r="F19" s="288"/>
      <c r="G19" s="288"/>
      <c r="H19" s="397">
        <f t="shared" si="0"/>
        <v>0</v>
      </c>
      <c r="I19" s="42" t="str">
        <f t="shared" si="1"/>
        <v/>
      </c>
      <c r="J19" s="288"/>
      <c r="K19" s="288"/>
      <c r="L19" s="288"/>
      <c r="M19" s="397">
        <f t="shared" si="2"/>
        <v>0</v>
      </c>
      <c r="N19" s="42" t="str">
        <f t="shared" si="3"/>
        <v/>
      </c>
      <c r="O19" s="115"/>
      <c r="P19" s="115"/>
      <c r="Q19" s="38">
        <f>IF('વાર્ષિક પરિણામ પત્રક '!$C19="","",'વાર્ષિક પરિણામ પત્રક '!C19)</f>
        <v>12</v>
      </c>
      <c r="R19" s="288"/>
      <c r="S19" s="288"/>
      <c r="T19" s="288"/>
      <c r="U19" s="397">
        <f t="shared" si="4"/>
        <v>0</v>
      </c>
      <c r="V19" s="42" t="str">
        <f t="shared" si="5"/>
        <v/>
      </c>
      <c r="W19" s="288"/>
      <c r="X19" s="288"/>
      <c r="Y19" s="288"/>
      <c r="Z19" s="397">
        <f t="shared" si="6"/>
        <v>0</v>
      </c>
      <c r="AA19" s="42" t="str">
        <f t="shared" si="7"/>
        <v/>
      </c>
      <c r="AB19" s="288"/>
      <c r="AC19" s="288"/>
      <c r="AD19" s="288"/>
      <c r="AE19" s="397">
        <f t="shared" si="8"/>
        <v>0</v>
      </c>
      <c r="AF19" s="42" t="str">
        <f t="shared" si="9"/>
        <v/>
      </c>
      <c r="AG19" s="38">
        <f>IF('વાર્ષિક પરિણામ પત્રક '!$C19="","",'વાર્ષિક પરિણામ પત્રક '!C19)</f>
        <v>12</v>
      </c>
      <c r="AH19" s="288"/>
      <c r="AI19" s="288"/>
      <c r="AJ19" s="288"/>
      <c r="AK19" s="397">
        <f t="shared" si="10"/>
        <v>0</v>
      </c>
      <c r="AL19" s="42" t="str">
        <f t="shared" si="11"/>
        <v/>
      </c>
      <c r="AM19" s="288"/>
      <c r="AN19" s="288"/>
      <c r="AO19" s="288"/>
      <c r="AP19" s="397">
        <f t="shared" si="12"/>
        <v>0</v>
      </c>
      <c r="AQ19" s="42" t="str">
        <f t="shared" si="13"/>
        <v/>
      </c>
      <c r="AR19" s="289"/>
      <c r="AS19" s="42" t="str">
        <f t="shared" si="14"/>
        <v/>
      </c>
      <c r="AT19" s="399">
        <f t="shared" si="15"/>
        <v>0</v>
      </c>
      <c r="AU19" s="397">
        <f t="shared" si="16"/>
        <v>0</v>
      </c>
      <c r="AV19" s="42" t="str">
        <f t="shared" si="17"/>
        <v/>
      </c>
    </row>
    <row r="20" spans="1:48" ht="21" customHeight="1">
      <c r="A20" s="38" t="str">
        <f>IF('વાર્ષિક પરિણામ પત્રક '!$A20="","",'વાર્ષિક પરિણામ પત્રક '!A20)</f>
        <v/>
      </c>
      <c r="B20" s="46" t="str">
        <f>IF('વાર્ષિક પરિણામ પત્રક '!$B20="","",'વાર્ષિક પરિણામ પત્રક '!B20)</f>
        <v/>
      </c>
      <c r="C20" s="5">
        <f>IF('વાર્ષિક પરિણામ પત્રક '!$C20="","",'વાર્ષિક પરિણામ પત્રક '!C20)</f>
        <v>13</v>
      </c>
      <c r="D20" s="186" t="str">
        <f>IF('વાર્ષિક પરિણામ પત્રક '!$D20="","",'વાર્ષિક પરિણામ પત્રક '!D20)</f>
        <v/>
      </c>
      <c r="E20" s="288"/>
      <c r="F20" s="288"/>
      <c r="G20" s="288"/>
      <c r="H20" s="397">
        <f t="shared" si="0"/>
        <v>0</v>
      </c>
      <c r="I20" s="42" t="str">
        <f t="shared" si="1"/>
        <v/>
      </c>
      <c r="J20" s="288"/>
      <c r="K20" s="288"/>
      <c r="L20" s="288"/>
      <c r="M20" s="397">
        <f t="shared" si="2"/>
        <v>0</v>
      </c>
      <c r="N20" s="42" t="str">
        <f t="shared" si="3"/>
        <v/>
      </c>
      <c r="O20" s="115"/>
      <c r="P20" s="115"/>
      <c r="Q20" s="38">
        <f>IF('વાર્ષિક પરિણામ પત્રક '!$C20="","",'વાર્ષિક પરિણામ પત્રક '!C20)</f>
        <v>13</v>
      </c>
      <c r="R20" s="288"/>
      <c r="S20" s="288"/>
      <c r="T20" s="288"/>
      <c r="U20" s="397">
        <f t="shared" si="4"/>
        <v>0</v>
      </c>
      <c r="V20" s="42" t="str">
        <f t="shared" si="5"/>
        <v/>
      </c>
      <c r="W20" s="288"/>
      <c r="X20" s="288"/>
      <c r="Y20" s="288"/>
      <c r="Z20" s="397">
        <f t="shared" si="6"/>
        <v>0</v>
      </c>
      <c r="AA20" s="42" t="str">
        <f t="shared" si="7"/>
        <v/>
      </c>
      <c r="AB20" s="288"/>
      <c r="AC20" s="288"/>
      <c r="AD20" s="288"/>
      <c r="AE20" s="397">
        <f t="shared" si="8"/>
        <v>0</v>
      </c>
      <c r="AF20" s="42" t="str">
        <f t="shared" si="9"/>
        <v/>
      </c>
      <c r="AG20" s="38">
        <f>IF('વાર્ષિક પરિણામ પત્રક '!$C20="","",'વાર્ષિક પરિણામ પત્રક '!C20)</f>
        <v>13</v>
      </c>
      <c r="AH20" s="288"/>
      <c r="AI20" s="288"/>
      <c r="AJ20" s="288"/>
      <c r="AK20" s="397">
        <f t="shared" si="10"/>
        <v>0</v>
      </c>
      <c r="AL20" s="42" t="str">
        <f t="shared" si="11"/>
        <v/>
      </c>
      <c r="AM20" s="288"/>
      <c r="AN20" s="288"/>
      <c r="AO20" s="288"/>
      <c r="AP20" s="397">
        <f t="shared" si="12"/>
        <v>0</v>
      </c>
      <c r="AQ20" s="42" t="str">
        <f t="shared" si="13"/>
        <v/>
      </c>
      <c r="AR20" s="289"/>
      <c r="AS20" s="42" t="str">
        <f t="shared" si="14"/>
        <v/>
      </c>
      <c r="AT20" s="399">
        <f t="shared" si="15"/>
        <v>0</v>
      </c>
      <c r="AU20" s="397">
        <f t="shared" si="16"/>
        <v>0</v>
      </c>
      <c r="AV20" s="42" t="str">
        <f t="shared" si="17"/>
        <v/>
      </c>
    </row>
    <row r="21" spans="1:48" ht="21" customHeight="1">
      <c r="A21" s="38" t="str">
        <f>IF('વાર્ષિક પરિણામ પત્રક '!$A21="","",'વાર્ષિક પરિણામ પત્રક '!A21)</f>
        <v/>
      </c>
      <c r="B21" s="46" t="str">
        <f>IF('વાર્ષિક પરિણામ પત્રક '!$B21="","",'વાર્ષિક પરિણામ પત્રક '!B21)</f>
        <v/>
      </c>
      <c r="C21" s="5">
        <f>IF('વાર્ષિક પરિણામ પત્રક '!$C21="","",'વાર્ષિક પરિણામ પત્રક '!C21)</f>
        <v>14</v>
      </c>
      <c r="D21" s="186" t="str">
        <f>IF('વાર્ષિક પરિણામ પત્રક '!$D21="","",'વાર્ષિક પરિણામ પત્રક '!D21)</f>
        <v/>
      </c>
      <c r="E21" s="288"/>
      <c r="F21" s="288"/>
      <c r="G21" s="288"/>
      <c r="H21" s="397">
        <f t="shared" si="0"/>
        <v>0</v>
      </c>
      <c r="I21" s="42" t="str">
        <f t="shared" si="1"/>
        <v/>
      </c>
      <c r="J21" s="288"/>
      <c r="K21" s="288"/>
      <c r="L21" s="288"/>
      <c r="M21" s="397">
        <f t="shared" si="2"/>
        <v>0</v>
      </c>
      <c r="N21" s="42" t="str">
        <f t="shared" si="3"/>
        <v/>
      </c>
      <c r="O21" s="115"/>
      <c r="P21" s="115"/>
      <c r="Q21" s="38">
        <f>IF('વાર્ષિક પરિણામ પત્રક '!$C21="","",'વાર્ષિક પરિણામ પત્રક '!C21)</f>
        <v>14</v>
      </c>
      <c r="R21" s="288"/>
      <c r="S21" s="288"/>
      <c r="T21" s="288"/>
      <c r="U21" s="397">
        <f t="shared" si="4"/>
        <v>0</v>
      </c>
      <c r="V21" s="42" t="str">
        <f t="shared" si="5"/>
        <v/>
      </c>
      <c r="W21" s="288"/>
      <c r="X21" s="288"/>
      <c r="Y21" s="288"/>
      <c r="Z21" s="397">
        <f t="shared" si="6"/>
        <v>0</v>
      </c>
      <c r="AA21" s="42" t="str">
        <f t="shared" si="7"/>
        <v/>
      </c>
      <c r="AB21" s="288"/>
      <c r="AC21" s="288"/>
      <c r="AD21" s="288"/>
      <c r="AE21" s="397">
        <f t="shared" si="8"/>
        <v>0</v>
      </c>
      <c r="AF21" s="42" t="str">
        <f t="shared" si="9"/>
        <v/>
      </c>
      <c r="AG21" s="38">
        <f>IF('વાર્ષિક પરિણામ પત્રક '!$C21="","",'વાર્ષિક પરિણામ પત્રક '!C21)</f>
        <v>14</v>
      </c>
      <c r="AH21" s="288"/>
      <c r="AI21" s="288"/>
      <c r="AJ21" s="288"/>
      <c r="AK21" s="397">
        <f t="shared" si="10"/>
        <v>0</v>
      </c>
      <c r="AL21" s="42" t="str">
        <f t="shared" si="11"/>
        <v/>
      </c>
      <c r="AM21" s="288"/>
      <c r="AN21" s="288"/>
      <c r="AO21" s="288"/>
      <c r="AP21" s="397">
        <f t="shared" si="12"/>
        <v>0</v>
      </c>
      <c r="AQ21" s="42" t="str">
        <f t="shared" si="13"/>
        <v/>
      </c>
      <c r="AR21" s="289"/>
      <c r="AS21" s="42" t="str">
        <f t="shared" si="14"/>
        <v/>
      </c>
      <c r="AT21" s="399">
        <f t="shared" si="15"/>
        <v>0</v>
      </c>
      <c r="AU21" s="397">
        <f t="shared" si="16"/>
        <v>0</v>
      </c>
      <c r="AV21" s="42" t="str">
        <f t="shared" si="17"/>
        <v/>
      </c>
    </row>
    <row r="22" spans="1:48" ht="21" customHeight="1">
      <c r="A22" s="38" t="str">
        <f>IF('વાર્ષિક પરિણામ પત્રક '!$A22="","",'વાર્ષિક પરિણામ પત્રક '!A22)</f>
        <v/>
      </c>
      <c r="B22" s="46" t="str">
        <f>IF('વાર્ષિક પરિણામ પત્રક '!$B22="","",'વાર્ષિક પરિણામ પત્રક '!B22)</f>
        <v/>
      </c>
      <c r="C22" s="5">
        <f>IF('વાર્ષિક પરિણામ પત્રક '!$C22="","",'વાર્ષિક પરિણામ પત્રક '!C22)</f>
        <v>15</v>
      </c>
      <c r="D22" s="186" t="str">
        <f>IF('વાર્ષિક પરિણામ પત્રક '!$D22="","",'વાર્ષિક પરિણામ પત્રક '!D22)</f>
        <v/>
      </c>
      <c r="E22" s="288"/>
      <c r="F22" s="288"/>
      <c r="G22" s="288"/>
      <c r="H22" s="397">
        <f t="shared" si="0"/>
        <v>0</v>
      </c>
      <c r="I22" s="42" t="str">
        <f t="shared" si="1"/>
        <v/>
      </c>
      <c r="J22" s="288"/>
      <c r="K22" s="288"/>
      <c r="L22" s="288"/>
      <c r="M22" s="397">
        <f t="shared" si="2"/>
        <v>0</v>
      </c>
      <c r="N22" s="42" t="str">
        <f t="shared" si="3"/>
        <v/>
      </c>
      <c r="O22" s="115"/>
      <c r="P22" s="115"/>
      <c r="Q22" s="38">
        <f>IF('વાર્ષિક પરિણામ પત્રક '!$C22="","",'વાર્ષિક પરિણામ પત્રક '!C22)</f>
        <v>15</v>
      </c>
      <c r="R22" s="288"/>
      <c r="S22" s="288"/>
      <c r="T22" s="288"/>
      <c r="U22" s="397">
        <f t="shared" si="4"/>
        <v>0</v>
      </c>
      <c r="V22" s="42" t="str">
        <f t="shared" si="5"/>
        <v/>
      </c>
      <c r="W22" s="288"/>
      <c r="X22" s="288"/>
      <c r="Y22" s="288"/>
      <c r="Z22" s="397">
        <f t="shared" si="6"/>
        <v>0</v>
      </c>
      <c r="AA22" s="42" t="str">
        <f t="shared" si="7"/>
        <v/>
      </c>
      <c r="AB22" s="288"/>
      <c r="AC22" s="288"/>
      <c r="AD22" s="288"/>
      <c r="AE22" s="397">
        <f t="shared" si="8"/>
        <v>0</v>
      </c>
      <c r="AF22" s="42" t="str">
        <f t="shared" si="9"/>
        <v/>
      </c>
      <c r="AG22" s="38">
        <f>IF('વાર્ષિક પરિણામ પત્રક '!$C22="","",'વાર્ષિક પરિણામ પત્રક '!C22)</f>
        <v>15</v>
      </c>
      <c r="AH22" s="288"/>
      <c r="AI22" s="288"/>
      <c r="AJ22" s="288"/>
      <c r="AK22" s="397">
        <f t="shared" si="10"/>
        <v>0</v>
      </c>
      <c r="AL22" s="42" t="str">
        <f t="shared" si="11"/>
        <v/>
      </c>
      <c r="AM22" s="288"/>
      <c r="AN22" s="288"/>
      <c r="AO22" s="288"/>
      <c r="AP22" s="397">
        <f t="shared" si="12"/>
        <v>0</v>
      </c>
      <c r="AQ22" s="42" t="str">
        <f t="shared" si="13"/>
        <v/>
      </c>
      <c r="AR22" s="289"/>
      <c r="AS22" s="42" t="str">
        <f t="shared" si="14"/>
        <v/>
      </c>
      <c r="AT22" s="399">
        <f t="shared" si="15"/>
        <v>0</v>
      </c>
      <c r="AU22" s="397">
        <f t="shared" si="16"/>
        <v>0</v>
      </c>
      <c r="AV22" s="42" t="str">
        <f t="shared" si="17"/>
        <v/>
      </c>
    </row>
    <row r="23" spans="1:48" ht="21" customHeight="1">
      <c r="A23" s="38" t="str">
        <f>IF('વાર્ષિક પરિણામ પત્રક '!$A23="","",'વાર્ષિક પરિણામ પત્રક '!A23)</f>
        <v/>
      </c>
      <c r="B23" s="46" t="str">
        <f>IF('વાર્ષિક પરિણામ પત્રક '!$B23="","",'વાર્ષિક પરિણામ પત્રક '!B23)</f>
        <v/>
      </c>
      <c r="C23" s="5">
        <f>IF('વાર્ષિક પરિણામ પત્રક '!$C23="","",'વાર્ષિક પરિણામ પત્રક '!C23)</f>
        <v>16</v>
      </c>
      <c r="D23" s="186" t="str">
        <f>IF('વાર્ષિક પરિણામ પત્રક '!$D23="","",'વાર્ષિક પરિણામ પત્રક '!D23)</f>
        <v/>
      </c>
      <c r="E23" s="288"/>
      <c r="F23" s="288"/>
      <c r="G23" s="288"/>
      <c r="H23" s="397">
        <f t="shared" si="0"/>
        <v>0</v>
      </c>
      <c r="I23" s="42" t="str">
        <f t="shared" si="1"/>
        <v/>
      </c>
      <c r="J23" s="288"/>
      <c r="K23" s="288"/>
      <c r="L23" s="288"/>
      <c r="M23" s="397">
        <f t="shared" si="2"/>
        <v>0</v>
      </c>
      <c r="N23" s="42" t="str">
        <f t="shared" si="3"/>
        <v/>
      </c>
      <c r="O23" s="115"/>
      <c r="P23" s="115"/>
      <c r="Q23" s="38">
        <f>IF('વાર્ષિક પરિણામ પત્રક '!$C23="","",'વાર્ષિક પરિણામ પત્રક '!C23)</f>
        <v>16</v>
      </c>
      <c r="R23" s="288"/>
      <c r="S23" s="288"/>
      <c r="T23" s="288"/>
      <c r="U23" s="397">
        <f t="shared" si="4"/>
        <v>0</v>
      </c>
      <c r="V23" s="42" t="str">
        <f t="shared" si="5"/>
        <v/>
      </c>
      <c r="W23" s="288"/>
      <c r="X23" s="288"/>
      <c r="Y23" s="288"/>
      <c r="Z23" s="397">
        <f t="shared" si="6"/>
        <v>0</v>
      </c>
      <c r="AA23" s="42" t="str">
        <f t="shared" si="7"/>
        <v/>
      </c>
      <c r="AB23" s="288"/>
      <c r="AC23" s="288"/>
      <c r="AD23" s="288"/>
      <c r="AE23" s="397">
        <f t="shared" si="8"/>
        <v>0</v>
      </c>
      <c r="AF23" s="42" t="str">
        <f t="shared" si="9"/>
        <v/>
      </c>
      <c r="AG23" s="38">
        <f>IF('વાર્ષિક પરિણામ પત્રક '!$C23="","",'વાર્ષિક પરિણામ પત્રક '!C23)</f>
        <v>16</v>
      </c>
      <c r="AH23" s="288"/>
      <c r="AI23" s="288"/>
      <c r="AJ23" s="288"/>
      <c r="AK23" s="397">
        <f t="shared" si="10"/>
        <v>0</v>
      </c>
      <c r="AL23" s="42" t="str">
        <f t="shared" si="11"/>
        <v/>
      </c>
      <c r="AM23" s="288"/>
      <c r="AN23" s="288"/>
      <c r="AO23" s="288"/>
      <c r="AP23" s="397">
        <f t="shared" si="12"/>
        <v>0</v>
      </c>
      <c r="AQ23" s="42" t="str">
        <f t="shared" si="13"/>
        <v/>
      </c>
      <c r="AR23" s="289"/>
      <c r="AS23" s="42" t="str">
        <f t="shared" si="14"/>
        <v/>
      </c>
      <c r="AT23" s="399">
        <f t="shared" si="15"/>
        <v>0</v>
      </c>
      <c r="AU23" s="397">
        <f t="shared" si="16"/>
        <v>0</v>
      </c>
      <c r="AV23" s="42" t="str">
        <f t="shared" si="17"/>
        <v/>
      </c>
    </row>
    <row r="24" spans="1:48" ht="21" customHeight="1">
      <c r="A24" s="38" t="str">
        <f>IF('વાર્ષિક પરિણામ પત્રક '!$A24="","",'વાર્ષિક પરિણામ પત્રક '!A24)</f>
        <v/>
      </c>
      <c r="B24" s="46" t="str">
        <f>IF('વાર્ષિક પરિણામ પત્રક '!$B24="","",'વાર્ષિક પરિણામ પત્રક '!B24)</f>
        <v/>
      </c>
      <c r="C24" s="5">
        <f>IF('વાર્ષિક પરિણામ પત્રક '!$C24="","",'વાર્ષિક પરિણામ પત્રક '!C24)</f>
        <v>17</v>
      </c>
      <c r="D24" s="186" t="str">
        <f>IF('વાર્ષિક પરિણામ પત્રક '!$D24="","",'વાર્ષિક પરિણામ પત્રક '!D24)</f>
        <v/>
      </c>
      <c r="E24" s="288"/>
      <c r="F24" s="288"/>
      <c r="G24" s="288"/>
      <c r="H24" s="397">
        <f t="shared" si="0"/>
        <v>0</v>
      </c>
      <c r="I24" s="42" t="str">
        <f t="shared" si="1"/>
        <v/>
      </c>
      <c r="J24" s="288"/>
      <c r="K24" s="288"/>
      <c r="L24" s="288"/>
      <c r="M24" s="397">
        <f t="shared" si="2"/>
        <v>0</v>
      </c>
      <c r="N24" s="42" t="str">
        <f t="shared" si="3"/>
        <v/>
      </c>
      <c r="O24" s="115"/>
      <c r="P24" s="115"/>
      <c r="Q24" s="38">
        <f>IF('વાર્ષિક પરિણામ પત્રક '!$C24="","",'વાર્ષિક પરિણામ પત્રક '!C24)</f>
        <v>17</v>
      </c>
      <c r="R24" s="288"/>
      <c r="S24" s="288"/>
      <c r="T24" s="288"/>
      <c r="U24" s="397">
        <f t="shared" si="4"/>
        <v>0</v>
      </c>
      <c r="V24" s="42" t="str">
        <f t="shared" si="5"/>
        <v/>
      </c>
      <c r="W24" s="288"/>
      <c r="X24" s="288"/>
      <c r="Y24" s="288"/>
      <c r="Z24" s="397">
        <f t="shared" si="6"/>
        <v>0</v>
      </c>
      <c r="AA24" s="42" t="str">
        <f t="shared" si="7"/>
        <v/>
      </c>
      <c r="AB24" s="288"/>
      <c r="AC24" s="288"/>
      <c r="AD24" s="288"/>
      <c r="AE24" s="397">
        <f t="shared" si="8"/>
        <v>0</v>
      </c>
      <c r="AF24" s="42" t="str">
        <f t="shared" si="9"/>
        <v/>
      </c>
      <c r="AG24" s="38">
        <f>IF('વાર્ષિક પરિણામ પત્રક '!$C24="","",'વાર્ષિક પરિણામ પત્રક '!C24)</f>
        <v>17</v>
      </c>
      <c r="AH24" s="288"/>
      <c r="AI24" s="288"/>
      <c r="AJ24" s="288"/>
      <c r="AK24" s="397">
        <f t="shared" si="10"/>
        <v>0</v>
      </c>
      <c r="AL24" s="42" t="str">
        <f t="shared" si="11"/>
        <v/>
      </c>
      <c r="AM24" s="288"/>
      <c r="AN24" s="288"/>
      <c r="AO24" s="288"/>
      <c r="AP24" s="397">
        <f t="shared" si="12"/>
        <v>0</v>
      </c>
      <c r="AQ24" s="42" t="str">
        <f t="shared" si="13"/>
        <v/>
      </c>
      <c r="AR24" s="289"/>
      <c r="AS24" s="42" t="str">
        <f t="shared" si="14"/>
        <v/>
      </c>
      <c r="AT24" s="399">
        <f t="shared" si="15"/>
        <v>0</v>
      </c>
      <c r="AU24" s="397">
        <f t="shared" si="16"/>
        <v>0</v>
      </c>
      <c r="AV24" s="42" t="str">
        <f t="shared" si="17"/>
        <v/>
      </c>
    </row>
    <row r="25" spans="1:48" ht="21" customHeight="1">
      <c r="A25" s="38" t="str">
        <f>IF('વાર્ષિક પરિણામ પત્રક '!$A25="","",'વાર્ષિક પરિણામ પત્રક '!A25)</f>
        <v/>
      </c>
      <c r="B25" s="46" t="str">
        <f>IF('વાર્ષિક પરિણામ પત્રક '!$B25="","",'વાર્ષિક પરિણામ પત્રક '!B25)</f>
        <v/>
      </c>
      <c r="C25" s="5">
        <f>IF('વાર્ષિક પરિણામ પત્રક '!$C25="","",'વાર્ષિક પરિણામ પત્રક '!C25)</f>
        <v>18</v>
      </c>
      <c r="D25" s="186" t="str">
        <f>IF('વાર્ષિક પરિણામ પત્રક '!$D25="","",'વાર્ષિક પરિણામ પત્રક '!D25)</f>
        <v/>
      </c>
      <c r="E25" s="288"/>
      <c r="F25" s="288"/>
      <c r="G25" s="288"/>
      <c r="H25" s="397">
        <f t="shared" si="0"/>
        <v>0</v>
      </c>
      <c r="I25" s="42" t="str">
        <f t="shared" si="1"/>
        <v/>
      </c>
      <c r="J25" s="288"/>
      <c r="K25" s="288"/>
      <c r="L25" s="288"/>
      <c r="M25" s="397">
        <f t="shared" si="2"/>
        <v>0</v>
      </c>
      <c r="N25" s="42" t="str">
        <f t="shared" si="3"/>
        <v/>
      </c>
      <c r="O25" s="115"/>
      <c r="P25" s="115"/>
      <c r="Q25" s="38">
        <f>IF('વાર્ષિક પરિણામ પત્રક '!$C25="","",'વાર્ષિક પરિણામ પત્રક '!C25)</f>
        <v>18</v>
      </c>
      <c r="R25" s="288"/>
      <c r="S25" s="288"/>
      <c r="T25" s="288"/>
      <c r="U25" s="397">
        <f t="shared" si="4"/>
        <v>0</v>
      </c>
      <c r="V25" s="42" t="str">
        <f t="shared" si="5"/>
        <v/>
      </c>
      <c r="W25" s="288"/>
      <c r="X25" s="288"/>
      <c r="Y25" s="288"/>
      <c r="Z25" s="397">
        <f t="shared" si="6"/>
        <v>0</v>
      </c>
      <c r="AA25" s="42" t="str">
        <f t="shared" si="7"/>
        <v/>
      </c>
      <c r="AB25" s="288"/>
      <c r="AC25" s="288"/>
      <c r="AD25" s="288"/>
      <c r="AE25" s="397">
        <f t="shared" si="8"/>
        <v>0</v>
      </c>
      <c r="AF25" s="42" t="str">
        <f t="shared" si="9"/>
        <v/>
      </c>
      <c r="AG25" s="38">
        <f>IF('વાર્ષિક પરિણામ પત્રક '!$C25="","",'વાર્ષિક પરિણામ પત્રક '!C25)</f>
        <v>18</v>
      </c>
      <c r="AH25" s="288"/>
      <c r="AI25" s="288"/>
      <c r="AJ25" s="288"/>
      <c r="AK25" s="397">
        <f t="shared" si="10"/>
        <v>0</v>
      </c>
      <c r="AL25" s="42" t="str">
        <f t="shared" si="11"/>
        <v/>
      </c>
      <c r="AM25" s="288"/>
      <c r="AN25" s="288"/>
      <c r="AO25" s="288"/>
      <c r="AP25" s="397">
        <f t="shared" si="12"/>
        <v>0</v>
      </c>
      <c r="AQ25" s="42" t="str">
        <f t="shared" si="13"/>
        <v/>
      </c>
      <c r="AR25" s="289"/>
      <c r="AS25" s="42" t="str">
        <f t="shared" si="14"/>
        <v/>
      </c>
      <c r="AT25" s="399">
        <f t="shared" si="15"/>
        <v>0</v>
      </c>
      <c r="AU25" s="397">
        <f t="shared" si="16"/>
        <v>0</v>
      </c>
      <c r="AV25" s="42" t="str">
        <f t="shared" si="17"/>
        <v/>
      </c>
    </row>
    <row r="26" spans="1:48" ht="21" customHeight="1">
      <c r="A26" s="38" t="str">
        <f>IF('વાર્ષિક પરિણામ પત્રક '!$A26="","",'વાર્ષિક પરિણામ પત્રક '!A26)</f>
        <v/>
      </c>
      <c r="B26" s="46" t="str">
        <f>IF('વાર્ષિક પરિણામ પત્રક '!$B26="","",'વાર્ષિક પરિણામ પત્રક '!B26)</f>
        <v/>
      </c>
      <c r="C26" s="5">
        <f>IF('વાર્ષિક પરિણામ પત્રક '!$C26="","",'વાર્ષિક પરિણામ પત્રક '!C26)</f>
        <v>19</v>
      </c>
      <c r="D26" s="186" t="str">
        <f>IF('વાર્ષિક પરિણામ પત્રક '!$D26="","",'વાર્ષિક પરિણામ પત્રક '!D26)</f>
        <v/>
      </c>
      <c r="E26" s="288"/>
      <c r="F26" s="288"/>
      <c r="G26" s="288"/>
      <c r="H26" s="397">
        <f t="shared" si="0"/>
        <v>0</v>
      </c>
      <c r="I26" s="42" t="str">
        <f t="shared" si="1"/>
        <v/>
      </c>
      <c r="J26" s="288"/>
      <c r="K26" s="288"/>
      <c r="L26" s="288"/>
      <c r="M26" s="397">
        <f t="shared" si="2"/>
        <v>0</v>
      </c>
      <c r="N26" s="42" t="str">
        <f t="shared" si="3"/>
        <v/>
      </c>
      <c r="O26" s="115"/>
      <c r="P26" s="115"/>
      <c r="Q26" s="38">
        <f>IF('વાર્ષિક પરિણામ પત્રક '!$C26="","",'વાર્ષિક પરિણામ પત્રક '!C26)</f>
        <v>19</v>
      </c>
      <c r="R26" s="288"/>
      <c r="S26" s="288"/>
      <c r="T26" s="288"/>
      <c r="U26" s="397">
        <f t="shared" si="4"/>
        <v>0</v>
      </c>
      <c r="V26" s="42" t="str">
        <f t="shared" si="5"/>
        <v/>
      </c>
      <c r="W26" s="288"/>
      <c r="X26" s="288"/>
      <c r="Y26" s="288"/>
      <c r="Z26" s="397">
        <f t="shared" si="6"/>
        <v>0</v>
      </c>
      <c r="AA26" s="42" t="str">
        <f t="shared" si="7"/>
        <v/>
      </c>
      <c r="AB26" s="288"/>
      <c r="AC26" s="288"/>
      <c r="AD26" s="288"/>
      <c r="AE26" s="397">
        <f t="shared" si="8"/>
        <v>0</v>
      </c>
      <c r="AF26" s="42" t="str">
        <f t="shared" si="9"/>
        <v/>
      </c>
      <c r="AG26" s="38">
        <f>IF('વાર્ષિક પરિણામ પત્રક '!$C26="","",'વાર્ષિક પરિણામ પત્રક '!C26)</f>
        <v>19</v>
      </c>
      <c r="AH26" s="288"/>
      <c r="AI26" s="288"/>
      <c r="AJ26" s="288"/>
      <c r="AK26" s="397">
        <f t="shared" si="10"/>
        <v>0</v>
      </c>
      <c r="AL26" s="42" t="str">
        <f t="shared" si="11"/>
        <v/>
      </c>
      <c r="AM26" s="288"/>
      <c r="AN26" s="288"/>
      <c r="AO26" s="288"/>
      <c r="AP26" s="397">
        <f t="shared" si="12"/>
        <v>0</v>
      </c>
      <c r="AQ26" s="42" t="str">
        <f t="shared" si="13"/>
        <v/>
      </c>
      <c r="AR26" s="289"/>
      <c r="AS26" s="42" t="str">
        <f t="shared" si="14"/>
        <v/>
      </c>
      <c r="AT26" s="399">
        <f t="shared" si="15"/>
        <v>0</v>
      </c>
      <c r="AU26" s="397">
        <f t="shared" si="16"/>
        <v>0</v>
      </c>
      <c r="AV26" s="42" t="str">
        <f t="shared" si="17"/>
        <v/>
      </c>
    </row>
    <row r="27" spans="1:48" ht="21" customHeight="1">
      <c r="A27" s="38" t="str">
        <f>IF('વાર્ષિક પરિણામ પત્રક '!$A27="","",'વાર્ષિક પરિણામ પત્રક '!A27)</f>
        <v/>
      </c>
      <c r="B27" s="46" t="str">
        <f>IF('વાર્ષિક પરિણામ પત્રક '!$B27="","",'વાર્ષિક પરિણામ પત્રક '!B27)</f>
        <v/>
      </c>
      <c r="C27" s="5">
        <f>IF('વાર્ષિક પરિણામ પત્રક '!$C27="","",'વાર્ષિક પરિણામ પત્રક '!C27)</f>
        <v>20</v>
      </c>
      <c r="D27" s="186" t="str">
        <f>IF('વાર્ષિક પરિણામ પત્રક '!$D27="","",'વાર્ષિક પરિણામ પત્રક '!D27)</f>
        <v/>
      </c>
      <c r="E27" s="288"/>
      <c r="F27" s="288"/>
      <c r="G27" s="288"/>
      <c r="H27" s="397">
        <f t="shared" si="0"/>
        <v>0</v>
      </c>
      <c r="I27" s="42" t="str">
        <f t="shared" si="1"/>
        <v/>
      </c>
      <c r="J27" s="288"/>
      <c r="K27" s="288"/>
      <c r="L27" s="288"/>
      <c r="M27" s="397">
        <f t="shared" si="2"/>
        <v>0</v>
      </c>
      <c r="N27" s="42" t="str">
        <f t="shared" si="3"/>
        <v/>
      </c>
      <c r="O27" s="115"/>
      <c r="P27" s="115"/>
      <c r="Q27" s="38">
        <f>IF('વાર્ષિક પરિણામ પત્રક '!$C27="","",'વાર્ષિક પરિણામ પત્રક '!C27)</f>
        <v>20</v>
      </c>
      <c r="R27" s="288"/>
      <c r="S27" s="288"/>
      <c r="T27" s="288"/>
      <c r="U27" s="397">
        <f t="shared" si="4"/>
        <v>0</v>
      </c>
      <c r="V27" s="42" t="str">
        <f t="shared" si="5"/>
        <v/>
      </c>
      <c r="W27" s="288"/>
      <c r="X27" s="288"/>
      <c r="Y27" s="288"/>
      <c r="Z27" s="397">
        <f t="shared" si="6"/>
        <v>0</v>
      </c>
      <c r="AA27" s="42" t="str">
        <f t="shared" si="7"/>
        <v/>
      </c>
      <c r="AB27" s="288"/>
      <c r="AC27" s="288"/>
      <c r="AD27" s="288"/>
      <c r="AE27" s="397">
        <f t="shared" si="8"/>
        <v>0</v>
      </c>
      <c r="AF27" s="42" t="str">
        <f t="shared" si="9"/>
        <v/>
      </c>
      <c r="AG27" s="38">
        <f>IF('વાર્ષિક પરિણામ પત્રક '!$C27="","",'વાર્ષિક પરિણામ પત્રક '!C27)</f>
        <v>20</v>
      </c>
      <c r="AH27" s="288"/>
      <c r="AI27" s="288"/>
      <c r="AJ27" s="288"/>
      <c r="AK27" s="397">
        <f t="shared" si="10"/>
        <v>0</v>
      </c>
      <c r="AL27" s="42" t="str">
        <f t="shared" si="11"/>
        <v/>
      </c>
      <c r="AM27" s="288"/>
      <c r="AN27" s="288"/>
      <c r="AO27" s="288"/>
      <c r="AP27" s="397">
        <f t="shared" si="12"/>
        <v>0</v>
      </c>
      <c r="AQ27" s="42" t="str">
        <f t="shared" si="13"/>
        <v/>
      </c>
      <c r="AR27" s="289"/>
      <c r="AS27" s="42" t="str">
        <f t="shared" si="14"/>
        <v/>
      </c>
      <c r="AT27" s="399">
        <f t="shared" si="15"/>
        <v>0</v>
      </c>
      <c r="AU27" s="397">
        <f t="shared" si="16"/>
        <v>0</v>
      </c>
      <c r="AV27" s="42" t="str">
        <f t="shared" si="17"/>
        <v/>
      </c>
    </row>
    <row r="28" spans="1:48" ht="21" customHeight="1">
      <c r="A28" s="38" t="str">
        <f>IF('વાર્ષિક પરિણામ પત્રક '!$A28="","",'વાર્ષિક પરિણામ પત્રક '!A28)</f>
        <v/>
      </c>
      <c r="B28" s="46" t="str">
        <f>IF('વાર્ષિક પરિણામ પત્રક '!$B28="","",'વાર્ષિક પરિણામ પત્રક '!B28)</f>
        <v/>
      </c>
      <c r="C28" s="5">
        <f>IF('વાર્ષિક પરિણામ પત્રક '!$C28="","",'વાર્ષિક પરિણામ પત્રક '!C28)</f>
        <v>21</v>
      </c>
      <c r="D28" s="186" t="str">
        <f>IF('વાર્ષિક પરિણામ પત્રક '!$D28="","",'વાર્ષિક પરિણામ પત્રક '!D28)</f>
        <v/>
      </c>
      <c r="E28" s="288"/>
      <c r="F28" s="288"/>
      <c r="G28" s="288"/>
      <c r="H28" s="397">
        <f t="shared" si="0"/>
        <v>0</v>
      </c>
      <c r="I28" s="42" t="str">
        <f t="shared" si="1"/>
        <v/>
      </c>
      <c r="J28" s="288"/>
      <c r="K28" s="288"/>
      <c r="L28" s="288"/>
      <c r="M28" s="397">
        <f t="shared" si="2"/>
        <v>0</v>
      </c>
      <c r="N28" s="42" t="str">
        <f t="shared" si="3"/>
        <v/>
      </c>
      <c r="O28" s="115"/>
      <c r="P28" s="115"/>
      <c r="Q28" s="38">
        <f>IF('વાર્ષિક પરિણામ પત્રક '!$C28="","",'વાર્ષિક પરિણામ પત્રક '!C28)</f>
        <v>21</v>
      </c>
      <c r="R28" s="288"/>
      <c r="S28" s="288"/>
      <c r="T28" s="288"/>
      <c r="U28" s="397">
        <f t="shared" si="4"/>
        <v>0</v>
      </c>
      <c r="V28" s="42" t="str">
        <f t="shared" si="5"/>
        <v/>
      </c>
      <c r="W28" s="288"/>
      <c r="X28" s="288"/>
      <c r="Y28" s="288"/>
      <c r="Z28" s="397">
        <f t="shared" si="6"/>
        <v>0</v>
      </c>
      <c r="AA28" s="42" t="str">
        <f t="shared" si="7"/>
        <v/>
      </c>
      <c r="AB28" s="288"/>
      <c r="AC28" s="288"/>
      <c r="AD28" s="288"/>
      <c r="AE28" s="397">
        <f t="shared" si="8"/>
        <v>0</v>
      </c>
      <c r="AF28" s="42" t="str">
        <f t="shared" si="9"/>
        <v/>
      </c>
      <c r="AG28" s="38">
        <f>IF('વાર્ષિક પરિણામ પત્રક '!$C28="","",'વાર્ષિક પરિણામ પત્રક '!C28)</f>
        <v>21</v>
      </c>
      <c r="AH28" s="288"/>
      <c r="AI28" s="288"/>
      <c r="AJ28" s="288"/>
      <c r="AK28" s="397">
        <f t="shared" si="10"/>
        <v>0</v>
      </c>
      <c r="AL28" s="42" t="str">
        <f t="shared" si="11"/>
        <v/>
      </c>
      <c r="AM28" s="288"/>
      <c r="AN28" s="288"/>
      <c r="AO28" s="288"/>
      <c r="AP28" s="397">
        <f t="shared" si="12"/>
        <v>0</v>
      </c>
      <c r="AQ28" s="42" t="str">
        <f t="shared" si="13"/>
        <v/>
      </c>
      <c r="AR28" s="289"/>
      <c r="AS28" s="42" t="str">
        <f t="shared" si="14"/>
        <v/>
      </c>
      <c r="AT28" s="399">
        <f t="shared" si="15"/>
        <v>0</v>
      </c>
      <c r="AU28" s="397">
        <f t="shared" si="16"/>
        <v>0</v>
      </c>
      <c r="AV28" s="42" t="str">
        <f t="shared" si="17"/>
        <v/>
      </c>
    </row>
    <row r="29" spans="1:48" ht="21" customHeight="1">
      <c r="A29" s="38" t="str">
        <f>IF('વાર્ષિક પરિણામ પત્રક '!$A29="","",'વાર્ષિક પરિણામ પત્રક '!A29)</f>
        <v/>
      </c>
      <c r="B29" s="46" t="str">
        <f>IF('વાર્ષિક પરિણામ પત્રક '!$B29="","",'વાર્ષિક પરિણામ પત્રક '!B29)</f>
        <v/>
      </c>
      <c r="C29" s="5">
        <f>IF('વાર્ષિક પરિણામ પત્રક '!$C29="","",'વાર્ષિક પરિણામ પત્રક '!C29)</f>
        <v>22</v>
      </c>
      <c r="D29" s="186" t="str">
        <f>IF('વાર્ષિક પરિણામ પત્રક '!$D29="","",'વાર્ષિક પરિણામ પત્રક '!D29)</f>
        <v/>
      </c>
      <c r="E29" s="288"/>
      <c r="F29" s="288"/>
      <c r="G29" s="288"/>
      <c r="H29" s="397">
        <f t="shared" si="0"/>
        <v>0</v>
      </c>
      <c r="I29" s="42" t="str">
        <f t="shared" si="1"/>
        <v/>
      </c>
      <c r="J29" s="288"/>
      <c r="K29" s="288"/>
      <c r="L29" s="288"/>
      <c r="M29" s="397">
        <f t="shared" si="2"/>
        <v>0</v>
      </c>
      <c r="N29" s="42" t="str">
        <f t="shared" si="3"/>
        <v/>
      </c>
      <c r="O29" s="115"/>
      <c r="P29" s="115"/>
      <c r="Q29" s="38">
        <f>IF('વાર્ષિક પરિણામ પત્રક '!$C29="","",'વાર્ષિક પરિણામ પત્રક '!C29)</f>
        <v>22</v>
      </c>
      <c r="R29" s="288"/>
      <c r="S29" s="288"/>
      <c r="T29" s="288"/>
      <c r="U29" s="397">
        <f t="shared" si="4"/>
        <v>0</v>
      </c>
      <c r="V29" s="42" t="str">
        <f t="shared" si="5"/>
        <v/>
      </c>
      <c r="W29" s="288"/>
      <c r="X29" s="288"/>
      <c r="Y29" s="288"/>
      <c r="Z29" s="397">
        <f t="shared" si="6"/>
        <v>0</v>
      </c>
      <c r="AA29" s="42" t="str">
        <f t="shared" si="7"/>
        <v/>
      </c>
      <c r="AB29" s="288"/>
      <c r="AC29" s="288"/>
      <c r="AD29" s="288"/>
      <c r="AE29" s="397">
        <f t="shared" si="8"/>
        <v>0</v>
      </c>
      <c r="AF29" s="42" t="str">
        <f t="shared" si="9"/>
        <v/>
      </c>
      <c r="AG29" s="38">
        <f>IF('વાર્ષિક પરિણામ પત્રક '!$C29="","",'વાર્ષિક પરિણામ પત્રક '!C29)</f>
        <v>22</v>
      </c>
      <c r="AH29" s="288"/>
      <c r="AI29" s="288"/>
      <c r="AJ29" s="288"/>
      <c r="AK29" s="397">
        <f t="shared" si="10"/>
        <v>0</v>
      </c>
      <c r="AL29" s="42" t="str">
        <f t="shared" si="11"/>
        <v/>
      </c>
      <c r="AM29" s="288"/>
      <c r="AN29" s="288"/>
      <c r="AO29" s="288"/>
      <c r="AP29" s="397">
        <f t="shared" si="12"/>
        <v>0</v>
      </c>
      <c r="AQ29" s="42" t="str">
        <f t="shared" si="13"/>
        <v/>
      </c>
      <c r="AR29" s="289"/>
      <c r="AS29" s="42" t="str">
        <f t="shared" si="14"/>
        <v/>
      </c>
      <c r="AT29" s="399">
        <f t="shared" si="15"/>
        <v>0</v>
      </c>
      <c r="AU29" s="397">
        <f t="shared" si="16"/>
        <v>0</v>
      </c>
      <c r="AV29" s="42" t="str">
        <f t="shared" si="17"/>
        <v/>
      </c>
    </row>
    <row r="30" spans="1:48" ht="21" customHeight="1">
      <c r="A30" s="38" t="str">
        <f>IF('વાર્ષિક પરિણામ પત્રક '!$A30="","",'વાર્ષિક પરિણામ પત્રક '!A30)</f>
        <v/>
      </c>
      <c r="B30" s="46" t="str">
        <f>IF('વાર્ષિક પરિણામ પત્રક '!$B30="","",'વાર્ષિક પરિણામ પત્રક '!B30)</f>
        <v/>
      </c>
      <c r="C30" s="5">
        <f>IF('વાર્ષિક પરિણામ પત્રક '!$C30="","",'વાર્ષિક પરિણામ પત્રક '!C30)</f>
        <v>23</v>
      </c>
      <c r="D30" s="186" t="str">
        <f>IF('વાર્ષિક પરિણામ પત્રક '!$D30="","",'વાર્ષિક પરિણામ પત્રક '!D30)</f>
        <v/>
      </c>
      <c r="E30" s="288"/>
      <c r="F30" s="288"/>
      <c r="G30" s="288"/>
      <c r="H30" s="397">
        <f t="shared" si="0"/>
        <v>0</v>
      </c>
      <c r="I30" s="42" t="str">
        <f t="shared" si="1"/>
        <v/>
      </c>
      <c r="J30" s="288"/>
      <c r="K30" s="288"/>
      <c r="L30" s="288"/>
      <c r="M30" s="397">
        <f t="shared" si="2"/>
        <v>0</v>
      </c>
      <c r="N30" s="42" t="str">
        <f t="shared" si="3"/>
        <v/>
      </c>
      <c r="O30" s="115"/>
      <c r="P30" s="115"/>
      <c r="Q30" s="38">
        <f>IF('વાર્ષિક પરિણામ પત્રક '!$C30="","",'વાર્ષિક પરિણામ પત્રક '!C30)</f>
        <v>23</v>
      </c>
      <c r="R30" s="288"/>
      <c r="S30" s="288"/>
      <c r="T30" s="288"/>
      <c r="U30" s="397">
        <f t="shared" si="4"/>
        <v>0</v>
      </c>
      <c r="V30" s="42" t="str">
        <f t="shared" si="5"/>
        <v/>
      </c>
      <c r="W30" s="288"/>
      <c r="X30" s="288"/>
      <c r="Y30" s="288"/>
      <c r="Z30" s="397">
        <f t="shared" si="6"/>
        <v>0</v>
      </c>
      <c r="AA30" s="42" t="str">
        <f t="shared" si="7"/>
        <v/>
      </c>
      <c r="AB30" s="288"/>
      <c r="AC30" s="288"/>
      <c r="AD30" s="288"/>
      <c r="AE30" s="397">
        <f t="shared" si="8"/>
        <v>0</v>
      </c>
      <c r="AF30" s="42" t="str">
        <f t="shared" si="9"/>
        <v/>
      </c>
      <c r="AG30" s="38">
        <f>IF('વાર્ષિક પરિણામ પત્રક '!$C30="","",'વાર્ષિક પરિણામ પત્રક '!C30)</f>
        <v>23</v>
      </c>
      <c r="AH30" s="288"/>
      <c r="AI30" s="288"/>
      <c r="AJ30" s="288"/>
      <c r="AK30" s="397">
        <f t="shared" si="10"/>
        <v>0</v>
      </c>
      <c r="AL30" s="42" t="str">
        <f t="shared" si="11"/>
        <v/>
      </c>
      <c r="AM30" s="288"/>
      <c r="AN30" s="288"/>
      <c r="AO30" s="288"/>
      <c r="AP30" s="397">
        <f t="shared" si="12"/>
        <v>0</v>
      </c>
      <c r="AQ30" s="42" t="str">
        <f t="shared" si="13"/>
        <v/>
      </c>
      <c r="AR30" s="289"/>
      <c r="AS30" s="42" t="str">
        <f t="shared" si="14"/>
        <v/>
      </c>
      <c r="AT30" s="399">
        <f t="shared" si="15"/>
        <v>0</v>
      </c>
      <c r="AU30" s="397">
        <f t="shared" si="16"/>
        <v>0</v>
      </c>
      <c r="AV30" s="42" t="str">
        <f t="shared" si="17"/>
        <v/>
      </c>
    </row>
    <row r="31" spans="1:48" ht="21" customHeight="1">
      <c r="A31" s="38" t="str">
        <f>IF('વાર્ષિક પરિણામ પત્રક '!$A31="","",'વાર્ષિક પરિણામ પત્રક '!A31)</f>
        <v/>
      </c>
      <c r="B31" s="46" t="str">
        <f>IF('વાર્ષિક પરિણામ પત્રક '!$B31="","",'વાર્ષિક પરિણામ પત્રક '!B31)</f>
        <v/>
      </c>
      <c r="C31" s="5">
        <f>IF('વાર્ષિક પરિણામ પત્રક '!$C31="","",'વાર્ષિક પરિણામ પત્રક '!C31)</f>
        <v>24</v>
      </c>
      <c r="D31" s="186" t="str">
        <f>IF('વાર્ષિક પરિણામ પત્રક '!$D31="","",'વાર્ષિક પરિણામ પત્રક '!D31)</f>
        <v/>
      </c>
      <c r="E31" s="288"/>
      <c r="F31" s="288"/>
      <c r="G31" s="288"/>
      <c r="H31" s="397">
        <f t="shared" si="0"/>
        <v>0</v>
      </c>
      <c r="I31" s="42" t="str">
        <f t="shared" si="1"/>
        <v/>
      </c>
      <c r="J31" s="288"/>
      <c r="K31" s="288"/>
      <c r="L31" s="288"/>
      <c r="M31" s="397">
        <f t="shared" si="2"/>
        <v>0</v>
      </c>
      <c r="N31" s="42" t="str">
        <f t="shared" si="3"/>
        <v/>
      </c>
      <c r="O31" s="115"/>
      <c r="P31" s="115"/>
      <c r="Q31" s="38">
        <f>IF('વાર્ષિક પરિણામ પત્રક '!$C31="","",'વાર્ષિક પરિણામ પત્રક '!C31)</f>
        <v>24</v>
      </c>
      <c r="R31" s="288"/>
      <c r="S31" s="288"/>
      <c r="T31" s="288"/>
      <c r="U31" s="397">
        <f t="shared" si="4"/>
        <v>0</v>
      </c>
      <c r="V31" s="42" t="str">
        <f t="shared" si="5"/>
        <v/>
      </c>
      <c r="W31" s="288"/>
      <c r="X31" s="288"/>
      <c r="Y31" s="288"/>
      <c r="Z31" s="397">
        <f t="shared" si="6"/>
        <v>0</v>
      </c>
      <c r="AA31" s="42" t="str">
        <f t="shared" si="7"/>
        <v/>
      </c>
      <c r="AB31" s="288"/>
      <c r="AC31" s="288"/>
      <c r="AD31" s="288"/>
      <c r="AE31" s="397">
        <f t="shared" si="8"/>
        <v>0</v>
      </c>
      <c r="AF31" s="42" t="str">
        <f t="shared" si="9"/>
        <v/>
      </c>
      <c r="AG31" s="38">
        <f>IF('વાર્ષિક પરિણામ પત્રક '!$C31="","",'વાર્ષિક પરિણામ પત્રક '!C31)</f>
        <v>24</v>
      </c>
      <c r="AH31" s="288"/>
      <c r="AI31" s="288"/>
      <c r="AJ31" s="288"/>
      <c r="AK31" s="397">
        <f t="shared" si="10"/>
        <v>0</v>
      </c>
      <c r="AL31" s="42" t="str">
        <f t="shared" si="11"/>
        <v/>
      </c>
      <c r="AM31" s="288"/>
      <c r="AN31" s="288"/>
      <c r="AO31" s="288"/>
      <c r="AP31" s="397">
        <f t="shared" si="12"/>
        <v>0</v>
      </c>
      <c r="AQ31" s="42" t="str">
        <f t="shared" si="13"/>
        <v/>
      </c>
      <c r="AR31" s="289"/>
      <c r="AS31" s="42" t="str">
        <f t="shared" si="14"/>
        <v/>
      </c>
      <c r="AT31" s="399">
        <f t="shared" si="15"/>
        <v>0</v>
      </c>
      <c r="AU31" s="397">
        <f t="shared" si="16"/>
        <v>0</v>
      </c>
      <c r="AV31" s="42" t="str">
        <f t="shared" si="17"/>
        <v/>
      </c>
    </row>
    <row r="32" spans="1:48" ht="21" customHeight="1">
      <c r="A32" s="38" t="str">
        <f>IF('વાર્ષિક પરિણામ પત્રક '!$A32="","",'વાર્ષિક પરિણામ પત્રક '!A32)</f>
        <v/>
      </c>
      <c r="B32" s="46" t="str">
        <f>IF('વાર્ષિક પરિણામ પત્રક '!$B32="","",'વાર્ષિક પરિણામ પત્રક '!B32)</f>
        <v/>
      </c>
      <c r="C32" s="5">
        <f>IF('વાર્ષિક પરિણામ પત્રક '!$C32="","",'વાર્ષિક પરિણામ પત્રક '!C32)</f>
        <v>25</v>
      </c>
      <c r="D32" s="186" t="str">
        <f>IF('વાર્ષિક પરિણામ પત્રક '!$D32="","",'વાર્ષિક પરિણામ પત્રક '!D32)</f>
        <v/>
      </c>
      <c r="E32" s="288"/>
      <c r="F32" s="288"/>
      <c r="G32" s="288"/>
      <c r="H32" s="397">
        <f t="shared" si="0"/>
        <v>0</v>
      </c>
      <c r="I32" s="42" t="str">
        <f t="shared" si="1"/>
        <v/>
      </c>
      <c r="J32" s="288"/>
      <c r="K32" s="288"/>
      <c r="L32" s="288"/>
      <c r="M32" s="397">
        <f t="shared" si="2"/>
        <v>0</v>
      </c>
      <c r="N32" s="42" t="str">
        <f t="shared" si="3"/>
        <v/>
      </c>
      <c r="O32" s="115"/>
      <c r="P32" s="115"/>
      <c r="Q32" s="38">
        <f>IF('વાર્ષિક પરિણામ પત્રક '!$C32="","",'વાર્ષિક પરિણામ પત્રક '!C32)</f>
        <v>25</v>
      </c>
      <c r="R32" s="288"/>
      <c r="S32" s="288"/>
      <c r="T32" s="288"/>
      <c r="U32" s="397">
        <f t="shared" si="4"/>
        <v>0</v>
      </c>
      <c r="V32" s="42" t="str">
        <f t="shared" si="5"/>
        <v/>
      </c>
      <c r="W32" s="288"/>
      <c r="X32" s="288"/>
      <c r="Y32" s="288"/>
      <c r="Z32" s="397">
        <f t="shared" si="6"/>
        <v>0</v>
      </c>
      <c r="AA32" s="42" t="str">
        <f t="shared" si="7"/>
        <v/>
      </c>
      <c r="AB32" s="288"/>
      <c r="AC32" s="288"/>
      <c r="AD32" s="288"/>
      <c r="AE32" s="397">
        <f t="shared" si="8"/>
        <v>0</v>
      </c>
      <c r="AF32" s="42" t="str">
        <f t="shared" si="9"/>
        <v/>
      </c>
      <c r="AG32" s="38">
        <f>IF('વાર્ષિક પરિણામ પત્રક '!$C32="","",'વાર્ષિક પરિણામ પત્રક '!C32)</f>
        <v>25</v>
      </c>
      <c r="AH32" s="288"/>
      <c r="AI32" s="288"/>
      <c r="AJ32" s="288"/>
      <c r="AK32" s="397">
        <f t="shared" si="10"/>
        <v>0</v>
      </c>
      <c r="AL32" s="42" t="str">
        <f t="shared" si="11"/>
        <v/>
      </c>
      <c r="AM32" s="288"/>
      <c r="AN32" s="288"/>
      <c r="AO32" s="288"/>
      <c r="AP32" s="397">
        <f t="shared" si="12"/>
        <v>0</v>
      </c>
      <c r="AQ32" s="42" t="str">
        <f t="shared" si="13"/>
        <v/>
      </c>
      <c r="AR32" s="289"/>
      <c r="AS32" s="42" t="str">
        <f t="shared" si="14"/>
        <v/>
      </c>
      <c r="AT32" s="399">
        <f t="shared" si="15"/>
        <v>0</v>
      </c>
      <c r="AU32" s="397">
        <f t="shared" si="16"/>
        <v>0</v>
      </c>
      <c r="AV32" s="42" t="str">
        <f t="shared" si="17"/>
        <v/>
      </c>
    </row>
    <row r="33" spans="1:48" ht="21" customHeight="1">
      <c r="A33" s="38" t="str">
        <f>IF('વાર્ષિક પરિણામ પત્રક '!$A33="","",'વાર્ષિક પરિણામ પત્રક '!A33)</f>
        <v/>
      </c>
      <c r="B33" s="46" t="str">
        <f>IF('વાર્ષિક પરિણામ પત્રક '!$B33="","",'વાર્ષિક પરિણામ પત્રક '!B33)</f>
        <v/>
      </c>
      <c r="C33" s="5">
        <f>IF('વાર્ષિક પરિણામ પત્રક '!$C33="","",'વાર્ષિક પરિણામ પત્રક '!C33)</f>
        <v>26</v>
      </c>
      <c r="D33" s="186" t="str">
        <f>IF('વાર્ષિક પરિણામ પત્રક '!$D33="","",'વાર્ષિક પરિણામ પત્રક '!D33)</f>
        <v/>
      </c>
      <c r="E33" s="288"/>
      <c r="F33" s="288"/>
      <c r="G33" s="288"/>
      <c r="H33" s="397">
        <f t="shared" si="0"/>
        <v>0</v>
      </c>
      <c r="I33" s="42" t="str">
        <f t="shared" si="1"/>
        <v/>
      </c>
      <c r="J33" s="288"/>
      <c r="K33" s="288"/>
      <c r="L33" s="288"/>
      <c r="M33" s="397">
        <f t="shared" si="2"/>
        <v>0</v>
      </c>
      <c r="N33" s="42" t="str">
        <f t="shared" si="3"/>
        <v/>
      </c>
      <c r="O33" s="115"/>
      <c r="P33" s="115"/>
      <c r="Q33" s="38">
        <f>IF('વાર્ષિક પરિણામ પત્રક '!$C33="","",'વાર્ષિક પરિણામ પત્રક '!C33)</f>
        <v>26</v>
      </c>
      <c r="R33" s="288"/>
      <c r="S33" s="288"/>
      <c r="T33" s="288"/>
      <c r="U33" s="397">
        <f t="shared" si="4"/>
        <v>0</v>
      </c>
      <c r="V33" s="42" t="str">
        <f t="shared" si="5"/>
        <v/>
      </c>
      <c r="W33" s="288"/>
      <c r="X33" s="288"/>
      <c r="Y33" s="288"/>
      <c r="Z33" s="397">
        <f t="shared" si="6"/>
        <v>0</v>
      </c>
      <c r="AA33" s="42" t="str">
        <f t="shared" si="7"/>
        <v/>
      </c>
      <c r="AB33" s="288"/>
      <c r="AC33" s="288"/>
      <c r="AD33" s="288"/>
      <c r="AE33" s="397">
        <f t="shared" si="8"/>
        <v>0</v>
      </c>
      <c r="AF33" s="42" t="str">
        <f t="shared" si="9"/>
        <v/>
      </c>
      <c r="AG33" s="38">
        <f>IF('વાર્ષિક પરિણામ પત્રક '!$C33="","",'વાર્ષિક પરિણામ પત્રક '!C33)</f>
        <v>26</v>
      </c>
      <c r="AH33" s="288"/>
      <c r="AI33" s="288"/>
      <c r="AJ33" s="288"/>
      <c r="AK33" s="397">
        <f t="shared" si="10"/>
        <v>0</v>
      </c>
      <c r="AL33" s="42" t="str">
        <f t="shared" si="11"/>
        <v/>
      </c>
      <c r="AM33" s="288"/>
      <c r="AN33" s="288"/>
      <c r="AO33" s="288"/>
      <c r="AP33" s="397">
        <f t="shared" si="12"/>
        <v>0</v>
      </c>
      <c r="AQ33" s="42" t="str">
        <f t="shared" si="13"/>
        <v/>
      </c>
      <c r="AR33" s="289"/>
      <c r="AS33" s="42" t="str">
        <f t="shared" si="14"/>
        <v/>
      </c>
      <c r="AT33" s="399">
        <f t="shared" si="15"/>
        <v>0</v>
      </c>
      <c r="AU33" s="397">
        <f t="shared" si="16"/>
        <v>0</v>
      </c>
      <c r="AV33" s="42" t="str">
        <f t="shared" si="17"/>
        <v/>
      </c>
    </row>
    <row r="34" spans="1:48" ht="21" customHeight="1">
      <c r="A34" s="38" t="str">
        <f>IF('વાર્ષિક પરિણામ પત્રક '!$A34="","",'વાર્ષિક પરિણામ પત્રક '!A34)</f>
        <v/>
      </c>
      <c r="B34" s="46" t="str">
        <f>IF('વાર્ષિક પરિણામ પત્રક '!$B34="","",'વાર્ષિક પરિણામ પત્રક '!B34)</f>
        <v/>
      </c>
      <c r="C34" s="5">
        <f>IF('વાર્ષિક પરિણામ પત્રક '!$C34="","",'વાર્ષિક પરિણામ પત્રક '!C34)</f>
        <v>27</v>
      </c>
      <c r="D34" s="186" t="str">
        <f>IF('વાર્ષિક પરિણામ પત્રક '!$D34="","",'વાર્ષિક પરિણામ પત્રક '!D34)</f>
        <v/>
      </c>
      <c r="E34" s="288"/>
      <c r="F34" s="288"/>
      <c r="G34" s="288"/>
      <c r="H34" s="397">
        <f t="shared" si="0"/>
        <v>0</v>
      </c>
      <c r="I34" s="42" t="str">
        <f t="shared" si="1"/>
        <v/>
      </c>
      <c r="J34" s="288"/>
      <c r="K34" s="288"/>
      <c r="L34" s="288"/>
      <c r="M34" s="397">
        <f t="shared" si="2"/>
        <v>0</v>
      </c>
      <c r="N34" s="42" t="str">
        <f t="shared" si="3"/>
        <v/>
      </c>
      <c r="O34" s="115"/>
      <c r="P34" s="115"/>
      <c r="Q34" s="38">
        <f>IF('વાર્ષિક પરિણામ પત્રક '!$C34="","",'વાર્ષિક પરિણામ પત્રક '!C34)</f>
        <v>27</v>
      </c>
      <c r="R34" s="288"/>
      <c r="S34" s="288"/>
      <c r="T34" s="288"/>
      <c r="U34" s="397">
        <f t="shared" si="4"/>
        <v>0</v>
      </c>
      <c r="V34" s="42" t="str">
        <f t="shared" si="5"/>
        <v/>
      </c>
      <c r="W34" s="288"/>
      <c r="X34" s="288"/>
      <c r="Y34" s="288"/>
      <c r="Z34" s="397">
        <f t="shared" si="6"/>
        <v>0</v>
      </c>
      <c r="AA34" s="42" t="str">
        <f t="shared" si="7"/>
        <v/>
      </c>
      <c r="AB34" s="288"/>
      <c r="AC34" s="288"/>
      <c r="AD34" s="288"/>
      <c r="AE34" s="397">
        <f t="shared" si="8"/>
        <v>0</v>
      </c>
      <c r="AF34" s="42" t="str">
        <f t="shared" si="9"/>
        <v/>
      </c>
      <c r="AG34" s="38">
        <f>IF('વાર્ષિક પરિણામ પત્રક '!$C34="","",'વાર્ષિક પરિણામ પત્રક '!C34)</f>
        <v>27</v>
      </c>
      <c r="AH34" s="288"/>
      <c r="AI34" s="288"/>
      <c r="AJ34" s="288"/>
      <c r="AK34" s="397">
        <f t="shared" si="10"/>
        <v>0</v>
      </c>
      <c r="AL34" s="42" t="str">
        <f t="shared" si="11"/>
        <v/>
      </c>
      <c r="AM34" s="288"/>
      <c r="AN34" s="288"/>
      <c r="AO34" s="288"/>
      <c r="AP34" s="397">
        <f t="shared" si="12"/>
        <v>0</v>
      </c>
      <c r="AQ34" s="42" t="str">
        <f t="shared" si="13"/>
        <v/>
      </c>
      <c r="AR34" s="289"/>
      <c r="AS34" s="42" t="str">
        <f t="shared" si="14"/>
        <v/>
      </c>
      <c r="AT34" s="399">
        <f t="shared" si="15"/>
        <v>0</v>
      </c>
      <c r="AU34" s="397">
        <f t="shared" si="16"/>
        <v>0</v>
      </c>
      <c r="AV34" s="42" t="str">
        <f t="shared" si="17"/>
        <v/>
      </c>
    </row>
    <row r="35" spans="1:48" ht="21" customHeight="1">
      <c r="A35" s="38" t="str">
        <f>IF('વાર્ષિક પરિણામ પત્રક '!$A35="","",'વાર્ષિક પરિણામ પત્રક '!A35)</f>
        <v/>
      </c>
      <c r="B35" s="46" t="str">
        <f>IF('વાર્ષિક પરિણામ પત્રક '!$B35="","",'વાર્ષિક પરિણામ પત્રક '!B35)</f>
        <v/>
      </c>
      <c r="C35" s="5">
        <f>IF('વાર્ષિક પરિણામ પત્રક '!$C35="","",'વાર્ષિક પરિણામ પત્રક '!C35)</f>
        <v>28</v>
      </c>
      <c r="D35" s="186" t="str">
        <f>IF('વાર્ષિક પરિણામ પત્રક '!$D35="","",'વાર્ષિક પરિણામ પત્રક '!D35)</f>
        <v/>
      </c>
      <c r="E35" s="288"/>
      <c r="F35" s="288"/>
      <c r="G35" s="288"/>
      <c r="H35" s="397">
        <f t="shared" si="0"/>
        <v>0</v>
      </c>
      <c r="I35" s="42" t="str">
        <f t="shared" si="1"/>
        <v/>
      </c>
      <c r="J35" s="288"/>
      <c r="K35" s="288"/>
      <c r="L35" s="288"/>
      <c r="M35" s="397">
        <f t="shared" si="2"/>
        <v>0</v>
      </c>
      <c r="N35" s="42" t="str">
        <f t="shared" si="3"/>
        <v/>
      </c>
      <c r="O35" s="115"/>
      <c r="P35" s="115"/>
      <c r="Q35" s="38">
        <f>IF('વાર્ષિક પરિણામ પત્રક '!$C35="","",'વાર્ષિક પરિણામ પત્રક '!C35)</f>
        <v>28</v>
      </c>
      <c r="R35" s="288"/>
      <c r="S35" s="288"/>
      <c r="T35" s="288"/>
      <c r="U35" s="397">
        <f t="shared" si="4"/>
        <v>0</v>
      </c>
      <c r="V35" s="42" t="str">
        <f t="shared" si="5"/>
        <v/>
      </c>
      <c r="W35" s="288"/>
      <c r="X35" s="288"/>
      <c r="Y35" s="288"/>
      <c r="Z35" s="397">
        <f t="shared" si="6"/>
        <v>0</v>
      </c>
      <c r="AA35" s="42" t="str">
        <f t="shared" si="7"/>
        <v/>
      </c>
      <c r="AB35" s="288"/>
      <c r="AC35" s="288"/>
      <c r="AD35" s="288"/>
      <c r="AE35" s="397">
        <f t="shared" si="8"/>
        <v>0</v>
      </c>
      <c r="AF35" s="42" t="str">
        <f t="shared" si="9"/>
        <v/>
      </c>
      <c r="AG35" s="38">
        <f>IF('વાર્ષિક પરિણામ પત્રક '!$C35="","",'વાર્ષિક પરિણામ પત્રક '!C35)</f>
        <v>28</v>
      </c>
      <c r="AH35" s="288"/>
      <c r="AI35" s="288"/>
      <c r="AJ35" s="288"/>
      <c r="AK35" s="397">
        <f t="shared" si="10"/>
        <v>0</v>
      </c>
      <c r="AL35" s="42" t="str">
        <f t="shared" si="11"/>
        <v/>
      </c>
      <c r="AM35" s="288"/>
      <c r="AN35" s="288"/>
      <c r="AO35" s="288"/>
      <c r="AP35" s="397">
        <f t="shared" si="12"/>
        <v>0</v>
      </c>
      <c r="AQ35" s="42" t="str">
        <f t="shared" si="13"/>
        <v/>
      </c>
      <c r="AR35" s="289"/>
      <c r="AS35" s="42" t="str">
        <f t="shared" si="14"/>
        <v/>
      </c>
      <c r="AT35" s="399">
        <f t="shared" si="15"/>
        <v>0</v>
      </c>
      <c r="AU35" s="397">
        <f t="shared" si="16"/>
        <v>0</v>
      </c>
      <c r="AV35" s="42" t="str">
        <f t="shared" si="17"/>
        <v/>
      </c>
    </row>
    <row r="36" spans="1:48" ht="21" customHeight="1">
      <c r="A36" s="38" t="str">
        <f>IF('વાર્ષિક પરિણામ પત્રક '!$A36="","",'વાર્ષિક પરિણામ પત્રક '!A36)</f>
        <v/>
      </c>
      <c r="B36" s="46" t="str">
        <f>IF('વાર્ષિક પરિણામ પત્રક '!$B36="","",'વાર્ષિક પરિણામ પત્રક '!B36)</f>
        <v/>
      </c>
      <c r="C36" s="5">
        <f>IF('વાર્ષિક પરિણામ પત્રક '!$C36="","",'વાર્ષિક પરિણામ પત્રક '!C36)</f>
        <v>29</v>
      </c>
      <c r="D36" s="186" t="str">
        <f>IF('વાર્ષિક પરિણામ પત્રક '!$D36="","",'વાર્ષિક પરિણામ પત્રક '!D36)</f>
        <v/>
      </c>
      <c r="E36" s="288"/>
      <c r="F36" s="288"/>
      <c r="G36" s="288"/>
      <c r="H36" s="397">
        <f t="shared" si="0"/>
        <v>0</v>
      </c>
      <c r="I36" s="42" t="str">
        <f t="shared" si="1"/>
        <v/>
      </c>
      <c r="J36" s="288"/>
      <c r="K36" s="288"/>
      <c r="L36" s="288"/>
      <c r="M36" s="397">
        <f t="shared" si="2"/>
        <v>0</v>
      </c>
      <c r="N36" s="42" t="str">
        <f t="shared" si="3"/>
        <v/>
      </c>
      <c r="O36" s="115"/>
      <c r="P36" s="115"/>
      <c r="Q36" s="38">
        <f>IF('વાર્ષિક પરિણામ પત્રક '!$C36="","",'વાર્ષિક પરિણામ પત્રક '!C36)</f>
        <v>29</v>
      </c>
      <c r="R36" s="288"/>
      <c r="S36" s="288"/>
      <c r="T36" s="288"/>
      <c r="U36" s="397">
        <f t="shared" si="4"/>
        <v>0</v>
      </c>
      <c r="V36" s="42" t="str">
        <f t="shared" si="5"/>
        <v/>
      </c>
      <c r="W36" s="288"/>
      <c r="X36" s="288"/>
      <c r="Y36" s="288"/>
      <c r="Z36" s="397">
        <f t="shared" si="6"/>
        <v>0</v>
      </c>
      <c r="AA36" s="42" t="str">
        <f t="shared" si="7"/>
        <v/>
      </c>
      <c r="AB36" s="288"/>
      <c r="AC36" s="288"/>
      <c r="AD36" s="288"/>
      <c r="AE36" s="397">
        <f t="shared" si="8"/>
        <v>0</v>
      </c>
      <c r="AF36" s="42" t="str">
        <f t="shared" si="9"/>
        <v/>
      </c>
      <c r="AG36" s="38">
        <f>IF('વાર્ષિક પરિણામ પત્રક '!$C36="","",'વાર્ષિક પરિણામ પત્રક '!C36)</f>
        <v>29</v>
      </c>
      <c r="AH36" s="288"/>
      <c r="AI36" s="288"/>
      <c r="AJ36" s="288"/>
      <c r="AK36" s="397">
        <f t="shared" si="10"/>
        <v>0</v>
      </c>
      <c r="AL36" s="42" t="str">
        <f t="shared" si="11"/>
        <v/>
      </c>
      <c r="AM36" s="288"/>
      <c r="AN36" s="288"/>
      <c r="AO36" s="288"/>
      <c r="AP36" s="397">
        <f t="shared" si="12"/>
        <v>0</v>
      </c>
      <c r="AQ36" s="42" t="str">
        <f t="shared" si="13"/>
        <v/>
      </c>
      <c r="AR36" s="289"/>
      <c r="AS36" s="42" t="str">
        <f t="shared" si="14"/>
        <v/>
      </c>
      <c r="AT36" s="399">
        <f t="shared" si="15"/>
        <v>0</v>
      </c>
      <c r="AU36" s="397">
        <f t="shared" si="16"/>
        <v>0</v>
      </c>
      <c r="AV36" s="42" t="str">
        <f t="shared" si="17"/>
        <v/>
      </c>
    </row>
    <row r="37" spans="1:48" ht="21" customHeight="1">
      <c r="A37" s="38" t="str">
        <f>IF('વાર્ષિક પરિણામ પત્રક '!$A37="","",'વાર્ષિક પરિણામ પત્રક '!A37)</f>
        <v/>
      </c>
      <c r="B37" s="46" t="str">
        <f>IF('વાર્ષિક પરિણામ પત્રક '!$B37="","",'વાર્ષિક પરિણામ પત્રક '!B37)</f>
        <v/>
      </c>
      <c r="C37" s="5">
        <f>IF('વાર્ષિક પરિણામ પત્રક '!$C37="","",'વાર્ષિક પરિણામ પત્રક '!C37)</f>
        <v>30</v>
      </c>
      <c r="D37" s="186" t="str">
        <f>IF('વાર્ષિક પરિણામ પત્રક '!$D37="","",'વાર્ષિક પરિણામ પત્રક '!D37)</f>
        <v/>
      </c>
      <c r="E37" s="288"/>
      <c r="F37" s="288"/>
      <c r="G37" s="288"/>
      <c r="H37" s="397">
        <f t="shared" si="0"/>
        <v>0</v>
      </c>
      <c r="I37" s="42" t="str">
        <f t="shared" si="1"/>
        <v/>
      </c>
      <c r="J37" s="288"/>
      <c r="K37" s="288"/>
      <c r="L37" s="288"/>
      <c r="M37" s="397">
        <f t="shared" si="2"/>
        <v>0</v>
      </c>
      <c r="N37" s="42" t="str">
        <f t="shared" si="3"/>
        <v/>
      </c>
      <c r="O37" s="115"/>
      <c r="P37" s="115"/>
      <c r="Q37" s="38">
        <f>IF('વાર્ષિક પરિણામ પત્રક '!$C37="","",'વાર્ષિક પરિણામ પત્રક '!C37)</f>
        <v>30</v>
      </c>
      <c r="R37" s="288"/>
      <c r="S37" s="288"/>
      <c r="T37" s="288"/>
      <c r="U37" s="397">
        <f t="shared" si="4"/>
        <v>0</v>
      </c>
      <c r="V37" s="42" t="str">
        <f t="shared" si="5"/>
        <v/>
      </c>
      <c r="W37" s="288"/>
      <c r="X37" s="288"/>
      <c r="Y37" s="288"/>
      <c r="Z37" s="397">
        <f t="shared" si="6"/>
        <v>0</v>
      </c>
      <c r="AA37" s="42" t="str">
        <f t="shared" si="7"/>
        <v/>
      </c>
      <c r="AB37" s="288"/>
      <c r="AC37" s="288"/>
      <c r="AD37" s="288"/>
      <c r="AE37" s="397">
        <f t="shared" si="8"/>
        <v>0</v>
      </c>
      <c r="AF37" s="42" t="str">
        <f t="shared" si="9"/>
        <v/>
      </c>
      <c r="AG37" s="38">
        <f>IF('વાર્ષિક પરિણામ પત્રક '!$C37="","",'વાર્ષિક પરિણામ પત્રક '!C37)</f>
        <v>30</v>
      </c>
      <c r="AH37" s="288"/>
      <c r="AI37" s="288"/>
      <c r="AJ37" s="288"/>
      <c r="AK37" s="397">
        <f t="shared" si="10"/>
        <v>0</v>
      </c>
      <c r="AL37" s="42" t="str">
        <f t="shared" si="11"/>
        <v/>
      </c>
      <c r="AM37" s="288"/>
      <c r="AN37" s="288"/>
      <c r="AO37" s="288"/>
      <c r="AP37" s="397">
        <f t="shared" si="12"/>
        <v>0</v>
      </c>
      <c r="AQ37" s="42" t="str">
        <f t="shared" si="13"/>
        <v/>
      </c>
      <c r="AR37" s="289"/>
      <c r="AS37" s="42" t="str">
        <f t="shared" si="14"/>
        <v/>
      </c>
      <c r="AT37" s="399">
        <f t="shared" si="15"/>
        <v>0</v>
      </c>
      <c r="AU37" s="397">
        <f t="shared" si="16"/>
        <v>0</v>
      </c>
      <c r="AV37" s="42" t="str">
        <f t="shared" si="17"/>
        <v/>
      </c>
    </row>
    <row r="38" spans="1:48" ht="21" customHeight="1">
      <c r="A38" s="38" t="str">
        <f>IF('વાર્ષિક પરિણામ પત્રક '!$A38="","",'વાર્ષિક પરિણામ પત્રક '!A38)</f>
        <v/>
      </c>
      <c r="B38" s="46" t="str">
        <f>IF('વાર્ષિક પરિણામ પત્રક '!$B38="","",'વાર્ષિક પરિણામ પત્રક '!B38)</f>
        <v/>
      </c>
      <c r="C38" s="5">
        <f>IF('વાર્ષિક પરિણામ પત્રક '!$C38="","",'વાર્ષિક પરિણામ પત્રક '!C38)</f>
        <v>31</v>
      </c>
      <c r="D38" s="186" t="str">
        <f>IF('વાર્ષિક પરિણામ પત્રક '!$D38="","",'વાર્ષિક પરિણામ પત્રક '!D38)</f>
        <v/>
      </c>
      <c r="E38" s="288"/>
      <c r="F38" s="288"/>
      <c r="G38" s="288"/>
      <c r="H38" s="397">
        <f t="shared" si="0"/>
        <v>0</v>
      </c>
      <c r="I38" s="42" t="str">
        <f t="shared" si="1"/>
        <v/>
      </c>
      <c r="J38" s="288"/>
      <c r="K38" s="288"/>
      <c r="L38" s="288"/>
      <c r="M38" s="397">
        <f t="shared" si="2"/>
        <v>0</v>
      </c>
      <c r="N38" s="42" t="str">
        <f t="shared" si="3"/>
        <v/>
      </c>
      <c r="O38" s="115"/>
      <c r="P38" s="115"/>
      <c r="Q38" s="38">
        <f>IF('વાર્ષિક પરિણામ પત્રક '!$C38="","",'વાર્ષિક પરિણામ પત્રક '!C38)</f>
        <v>31</v>
      </c>
      <c r="R38" s="288"/>
      <c r="S38" s="288"/>
      <c r="T38" s="288"/>
      <c r="U38" s="397">
        <f t="shared" si="4"/>
        <v>0</v>
      </c>
      <c r="V38" s="42" t="str">
        <f t="shared" si="5"/>
        <v/>
      </c>
      <c r="W38" s="288"/>
      <c r="X38" s="288"/>
      <c r="Y38" s="288"/>
      <c r="Z38" s="397">
        <f t="shared" si="6"/>
        <v>0</v>
      </c>
      <c r="AA38" s="42" t="str">
        <f t="shared" si="7"/>
        <v/>
      </c>
      <c r="AB38" s="288"/>
      <c r="AC38" s="288"/>
      <c r="AD38" s="288"/>
      <c r="AE38" s="397">
        <f t="shared" si="8"/>
        <v>0</v>
      </c>
      <c r="AF38" s="42" t="str">
        <f t="shared" si="9"/>
        <v/>
      </c>
      <c r="AG38" s="38">
        <f>IF('વાર્ષિક પરિણામ પત્રક '!$C38="","",'વાર્ષિક પરિણામ પત્રક '!C38)</f>
        <v>31</v>
      </c>
      <c r="AH38" s="288"/>
      <c r="AI38" s="288"/>
      <c r="AJ38" s="288"/>
      <c r="AK38" s="397">
        <f t="shared" si="10"/>
        <v>0</v>
      </c>
      <c r="AL38" s="42" t="str">
        <f t="shared" si="11"/>
        <v/>
      </c>
      <c r="AM38" s="288"/>
      <c r="AN38" s="288"/>
      <c r="AO38" s="288"/>
      <c r="AP38" s="397">
        <f t="shared" si="12"/>
        <v>0</v>
      </c>
      <c r="AQ38" s="42" t="str">
        <f t="shared" si="13"/>
        <v/>
      </c>
      <c r="AR38" s="289"/>
      <c r="AS38" s="42" t="str">
        <f t="shared" si="14"/>
        <v/>
      </c>
      <c r="AT38" s="399">
        <f t="shared" si="15"/>
        <v>0</v>
      </c>
      <c r="AU38" s="397">
        <f t="shared" si="16"/>
        <v>0</v>
      </c>
      <c r="AV38" s="42" t="str">
        <f t="shared" si="17"/>
        <v/>
      </c>
    </row>
    <row r="39" spans="1:48" ht="21" customHeight="1">
      <c r="A39" s="38" t="str">
        <f>IF('વાર્ષિક પરિણામ પત્રક '!$A39="","",'વાર્ષિક પરિણામ પત્રક '!A39)</f>
        <v/>
      </c>
      <c r="B39" s="46" t="str">
        <f>IF('વાર્ષિક પરિણામ પત્રક '!$B39="","",'વાર્ષિક પરિણામ પત્રક '!B39)</f>
        <v/>
      </c>
      <c r="C39" s="5">
        <f>IF('વાર્ષિક પરિણામ પત્રક '!$C39="","",'વાર્ષિક પરિણામ પત્રક '!C39)</f>
        <v>32</v>
      </c>
      <c r="D39" s="186" t="str">
        <f>IF('વાર્ષિક પરિણામ પત્રક '!$D39="","",'વાર્ષિક પરિણામ પત્રક '!D39)</f>
        <v/>
      </c>
      <c r="E39" s="288"/>
      <c r="F39" s="288"/>
      <c r="G39" s="288"/>
      <c r="H39" s="397">
        <f t="shared" si="0"/>
        <v>0</v>
      </c>
      <c r="I39" s="42" t="str">
        <f t="shared" si="1"/>
        <v/>
      </c>
      <c r="J39" s="288"/>
      <c r="K39" s="288"/>
      <c r="L39" s="288"/>
      <c r="M39" s="397">
        <f t="shared" si="2"/>
        <v>0</v>
      </c>
      <c r="N39" s="42" t="str">
        <f t="shared" si="3"/>
        <v/>
      </c>
      <c r="O39" s="115"/>
      <c r="P39" s="115"/>
      <c r="Q39" s="38">
        <f>IF('વાર્ષિક પરિણામ પત્રક '!$C39="","",'વાર્ષિક પરિણામ પત્રક '!C39)</f>
        <v>32</v>
      </c>
      <c r="R39" s="288"/>
      <c r="S39" s="288"/>
      <c r="T39" s="288"/>
      <c r="U39" s="397">
        <f t="shared" si="4"/>
        <v>0</v>
      </c>
      <c r="V39" s="42" t="str">
        <f t="shared" si="5"/>
        <v/>
      </c>
      <c r="W39" s="288"/>
      <c r="X39" s="288"/>
      <c r="Y39" s="288"/>
      <c r="Z39" s="397">
        <f t="shared" si="6"/>
        <v>0</v>
      </c>
      <c r="AA39" s="42" t="str">
        <f t="shared" si="7"/>
        <v/>
      </c>
      <c r="AB39" s="288"/>
      <c r="AC39" s="288"/>
      <c r="AD39" s="288"/>
      <c r="AE39" s="397">
        <f t="shared" si="8"/>
        <v>0</v>
      </c>
      <c r="AF39" s="42" t="str">
        <f t="shared" si="9"/>
        <v/>
      </c>
      <c r="AG39" s="38">
        <f>IF('વાર્ષિક પરિણામ પત્રક '!$C39="","",'વાર્ષિક પરિણામ પત્રક '!C39)</f>
        <v>32</v>
      </c>
      <c r="AH39" s="288"/>
      <c r="AI39" s="288"/>
      <c r="AJ39" s="288"/>
      <c r="AK39" s="397">
        <f t="shared" si="10"/>
        <v>0</v>
      </c>
      <c r="AL39" s="42" t="str">
        <f t="shared" si="11"/>
        <v/>
      </c>
      <c r="AM39" s="288"/>
      <c r="AN39" s="288"/>
      <c r="AO39" s="288"/>
      <c r="AP39" s="397">
        <f t="shared" si="12"/>
        <v>0</v>
      </c>
      <c r="AQ39" s="42" t="str">
        <f t="shared" si="13"/>
        <v/>
      </c>
      <c r="AR39" s="289"/>
      <c r="AS39" s="42" t="str">
        <f t="shared" si="14"/>
        <v/>
      </c>
      <c r="AT39" s="399">
        <f t="shared" si="15"/>
        <v>0</v>
      </c>
      <c r="AU39" s="397">
        <f t="shared" si="16"/>
        <v>0</v>
      </c>
      <c r="AV39" s="42" t="str">
        <f t="shared" si="17"/>
        <v/>
      </c>
    </row>
    <row r="40" spans="1:48" ht="21" customHeight="1">
      <c r="A40" s="38" t="str">
        <f>IF('વાર્ષિક પરિણામ પત્રક '!$A40="","",'વાર્ષિક પરિણામ પત્રક '!A40)</f>
        <v/>
      </c>
      <c r="B40" s="46" t="str">
        <f>IF('વાર્ષિક પરિણામ પત્રક '!$B40="","",'વાર્ષિક પરિણામ પત્રક '!B40)</f>
        <v/>
      </c>
      <c r="C40" s="5">
        <f>IF('વાર્ષિક પરિણામ પત્રક '!$C40="","",'વાર્ષિક પરિણામ પત્રક '!C40)</f>
        <v>33</v>
      </c>
      <c r="D40" s="186" t="str">
        <f>IF('વાર્ષિક પરિણામ પત્રક '!$D40="","",'વાર્ષિક પરિણામ પત્રક '!D40)</f>
        <v/>
      </c>
      <c r="E40" s="288"/>
      <c r="F40" s="288"/>
      <c r="G40" s="288"/>
      <c r="H40" s="397">
        <f t="shared" si="0"/>
        <v>0</v>
      </c>
      <c r="I40" s="42" t="str">
        <f t="shared" si="1"/>
        <v/>
      </c>
      <c r="J40" s="288"/>
      <c r="K40" s="288"/>
      <c r="L40" s="288"/>
      <c r="M40" s="397">
        <f t="shared" si="2"/>
        <v>0</v>
      </c>
      <c r="N40" s="42" t="str">
        <f t="shared" si="3"/>
        <v/>
      </c>
      <c r="O40" s="115"/>
      <c r="P40" s="115"/>
      <c r="Q40" s="38">
        <f>IF('વાર્ષિક પરિણામ પત્રક '!$C40="","",'વાર્ષિક પરિણામ પત્રક '!C40)</f>
        <v>33</v>
      </c>
      <c r="R40" s="288"/>
      <c r="S40" s="288"/>
      <c r="T40" s="288"/>
      <c r="U40" s="397">
        <f t="shared" si="4"/>
        <v>0</v>
      </c>
      <c r="V40" s="42" t="str">
        <f t="shared" si="5"/>
        <v/>
      </c>
      <c r="W40" s="288"/>
      <c r="X40" s="288"/>
      <c r="Y40" s="288"/>
      <c r="Z40" s="397">
        <f t="shared" si="6"/>
        <v>0</v>
      </c>
      <c r="AA40" s="42" t="str">
        <f t="shared" si="7"/>
        <v/>
      </c>
      <c r="AB40" s="288"/>
      <c r="AC40" s="288"/>
      <c r="AD40" s="288"/>
      <c r="AE40" s="397">
        <f t="shared" si="8"/>
        <v>0</v>
      </c>
      <c r="AF40" s="42" t="str">
        <f t="shared" si="9"/>
        <v/>
      </c>
      <c r="AG40" s="38">
        <f>IF('વાર્ષિક પરિણામ પત્રક '!$C40="","",'વાર્ષિક પરિણામ પત્રક '!C40)</f>
        <v>33</v>
      </c>
      <c r="AH40" s="288"/>
      <c r="AI40" s="288"/>
      <c r="AJ40" s="288"/>
      <c r="AK40" s="397">
        <f t="shared" si="10"/>
        <v>0</v>
      </c>
      <c r="AL40" s="42" t="str">
        <f t="shared" si="11"/>
        <v/>
      </c>
      <c r="AM40" s="288"/>
      <c r="AN40" s="288"/>
      <c r="AO40" s="288"/>
      <c r="AP40" s="397">
        <f t="shared" si="12"/>
        <v>0</v>
      </c>
      <c r="AQ40" s="42" t="str">
        <f t="shared" si="13"/>
        <v/>
      </c>
      <c r="AR40" s="289"/>
      <c r="AS40" s="42" t="str">
        <f t="shared" si="14"/>
        <v/>
      </c>
      <c r="AT40" s="399">
        <f t="shared" si="15"/>
        <v>0</v>
      </c>
      <c r="AU40" s="397">
        <f t="shared" si="16"/>
        <v>0</v>
      </c>
      <c r="AV40" s="42" t="str">
        <f t="shared" si="17"/>
        <v/>
      </c>
    </row>
    <row r="41" spans="1:48" ht="21" customHeight="1">
      <c r="A41" s="38" t="str">
        <f>IF('વાર્ષિક પરિણામ પત્રક '!$A41="","",'વાર્ષિક પરિણામ પત્રક '!A41)</f>
        <v/>
      </c>
      <c r="B41" s="46" t="str">
        <f>IF('વાર્ષિક પરિણામ પત્રક '!$B41="","",'વાર્ષિક પરિણામ પત્રક '!B41)</f>
        <v/>
      </c>
      <c r="C41" s="5">
        <f>IF('વાર્ષિક પરિણામ પત્રક '!$C41="","",'વાર્ષિક પરિણામ પત્રક '!C41)</f>
        <v>34</v>
      </c>
      <c r="D41" s="186" t="str">
        <f>IF('વાર્ષિક પરિણામ પત્રક '!$D41="","",'વાર્ષિક પરિણામ પત્રક '!D41)</f>
        <v/>
      </c>
      <c r="E41" s="288"/>
      <c r="F41" s="288"/>
      <c r="G41" s="288"/>
      <c r="H41" s="397">
        <f t="shared" si="0"/>
        <v>0</v>
      </c>
      <c r="I41" s="42" t="str">
        <f t="shared" si="1"/>
        <v/>
      </c>
      <c r="J41" s="288"/>
      <c r="K41" s="288"/>
      <c r="L41" s="288"/>
      <c r="M41" s="397">
        <f t="shared" si="2"/>
        <v>0</v>
      </c>
      <c r="N41" s="42" t="str">
        <f t="shared" si="3"/>
        <v/>
      </c>
      <c r="O41" s="115"/>
      <c r="P41" s="115"/>
      <c r="Q41" s="38">
        <f>IF('વાર્ષિક પરિણામ પત્રક '!$C41="","",'વાર્ષિક પરિણામ પત્રક '!C41)</f>
        <v>34</v>
      </c>
      <c r="R41" s="288"/>
      <c r="S41" s="288"/>
      <c r="T41" s="288"/>
      <c r="U41" s="397">
        <f t="shared" si="4"/>
        <v>0</v>
      </c>
      <c r="V41" s="42" t="str">
        <f t="shared" si="5"/>
        <v/>
      </c>
      <c r="W41" s="288"/>
      <c r="X41" s="288"/>
      <c r="Y41" s="288"/>
      <c r="Z41" s="397">
        <f t="shared" si="6"/>
        <v>0</v>
      </c>
      <c r="AA41" s="42" t="str">
        <f t="shared" si="7"/>
        <v/>
      </c>
      <c r="AB41" s="288"/>
      <c r="AC41" s="288"/>
      <c r="AD41" s="288"/>
      <c r="AE41" s="397">
        <f t="shared" si="8"/>
        <v>0</v>
      </c>
      <c r="AF41" s="42" t="str">
        <f t="shared" si="9"/>
        <v/>
      </c>
      <c r="AG41" s="38">
        <f>IF('વાર્ષિક પરિણામ પત્રક '!$C41="","",'વાર્ષિક પરિણામ પત્રક '!C41)</f>
        <v>34</v>
      </c>
      <c r="AH41" s="288"/>
      <c r="AI41" s="288"/>
      <c r="AJ41" s="288"/>
      <c r="AK41" s="397">
        <f t="shared" si="10"/>
        <v>0</v>
      </c>
      <c r="AL41" s="42" t="str">
        <f t="shared" si="11"/>
        <v/>
      </c>
      <c r="AM41" s="288"/>
      <c r="AN41" s="288"/>
      <c r="AO41" s="288"/>
      <c r="AP41" s="397">
        <f t="shared" si="12"/>
        <v>0</v>
      </c>
      <c r="AQ41" s="42" t="str">
        <f t="shared" si="13"/>
        <v/>
      </c>
      <c r="AR41" s="289"/>
      <c r="AS41" s="42" t="str">
        <f t="shared" si="14"/>
        <v/>
      </c>
      <c r="AT41" s="399">
        <f t="shared" si="15"/>
        <v>0</v>
      </c>
      <c r="AU41" s="397">
        <f t="shared" si="16"/>
        <v>0</v>
      </c>
      <c r="AV41" s="42" t="str">
        <f t="shared" si="17"/>
        <v/>
      </c>
    </row>
    <row r="42" spans="1:48" ht="21" customHeight="1">
      <c r="A42" s="38" t="str">
        <f>IF('વાર્ષિક પરિણામ પત્રક '!$A42="","",'વાર્ષિક પરિણામ પત્રક '!A42)</f>
        <v/>
      </c>
      <c r="B42" s="46" t="str">
        <f>IF('વાર્ષિક પરિણામ પત્રક '!$B42="","",'વાર્ષિક પરિણામ પત્રક '!B42)</f>
        <v/>
      </c>
      <c r="C42" s="5">
        <f>IF('વાર્ષિક પરિણામ પત્રક '!$C42="","",'વાર્ષિક પરિણામ પત્રક '!C42)</f>
        <v>35</v>
      </c>
      <c r="D42" s="186" t="str">
        <f>IF('વાર્ષિક પરિણામ પત્રક '!$D42="","",'વાર્ષિક પરિણામ પત્રક '!D42)</f>
        <v/>
      </c>
      <c r="E42" s="288"/>
      <c r="F42" s="288"/>
      <c r="G42" s="288"/>
      <c r="H42" s="397">
        <f t="shared" si="0"/>
        <v>0</v>
      </c>
      <c r="I42" s="42" t="str">
        <f t="shared" si="1"/>
        <v/>
      </c>
      <c r="J42" s="288"/>
      <c r="K42" s="288"/>
      <c r="L42" s="288"/>
      <c r="M42" s="397">
        <f t="shared" si="2"/>
        <v>0</v>
      </c>
      <c r="N42" s="42" t="str">
        <f t="shared" si="3"/>
        <v/>
      </c>
      <c r="O42" s="115"/>
      <c r="P42" s="115"/>
      <c r="Q42" s="38">
        <f>IF('વાર્ષિક પરિણામ પત્રક '!$C42="","",'વાર્ષિક પરિણામ પત્રક '!C42)</f>
        <v>35</v>
      </c>
      <c r="R42" s="288"/>
      <c r="S42" s="288"/>
      <c r="T42" s="288"/>
      <c r="U42" s="397">
        <f t="shared" si="4"/>
        <v>0</v>
      </c>
      <c r="V42" s="42" t="str">
        <f t="shared" si="5"/>
        <v/>
      </c>
      <c r="W42" s="288"/>
      <c r="X42" s="288"/>
      <c r="Y42" s="288"/>
      <c r="Z42" s="397">
        <f t="shared" si="6"/>
        <v>0</v>
      </c>
      <c r="AA42" s="42" t="str">
        <f t="shared" si="7"/>
        <v/>
      </c>
      <c r="AB42" s="288"/>
      <c r="AC42" s="288"/>
      <c r="AD42" s="288"/>
      <c r="AE42" s="397">
        <f t="shared" si="8"/>
        <v>0</v>
      </c>
      <c r="AF42" s="42" t="str">
        <f t="shared" si="9"/>
        <v/>
      </c>
      <c r="AG42" s="38">
        <f>IF('વાર્ષિક પરિણામ પત્રક '!$C42="","",'વાર્ષિક પરિણામ પત્રક '!C42)</f>
        <v>35</v>
      </c>
      <c r="AH42" s="288"/>
      <c r="AI42" s="288"/>
      <c r="AJ42" s="288"/>
      <c r="AK42" s="397">
        <f t="shared" si="10"/>
        <v>0</v>
      </c>
      <c r="AL42" s="42" t="str">
        <f t="shared" si="11"/>
        <v/>
      </c>
      <c r="AM42" s="288"/>
      <c r="AN42" s="288"/>
      <c r="AO42" s="288"/>
      <c r="AP42" s="397">
        <f t="shared" si="12"/>
        <v>0</v>
      </c>
      <c r="AQ42" s="42" t="str">
        <f t="shared" si="13"/>
        <v/>
      </c>
      <c r="AR42" s="289"/>
      <c r="AS42" s="42" t="str">
        <f t="shared" si="14"/>
        <v/>
      </c>
      <c r="AT42" s="399">
        <f t="shared" si="15"/>
        <v>0</v>
      </c>
      <c r="AU42" s="397">
        <f t="shared" si="16"/>
        <v>0</v>
      </c>
      <c r="AV42" s="42" t="str">
        <f t="shared" si="17"/>
        <v/>
      </c>
    </row>
    <row r="43" spans="1:48" ht="21" customHeight="1">
      <c r="A43" s="38" t="str">
        <f>IF('વાર્ષિક પરિણામ પત્રક '!$A43="","",'વાર્ષિક પરિણામ પત્રક '!A43)</f>
        <v/>
      </c>
      <c r="B43" s="46" t="str">
        <f>IF('વાર્ષિક પરિણામ પત્રક '!$B43="","",'વાર્ષિક પરિણામ પત્રક '!B43)</f>
        <v/>
      </c>
      <c r="C43" s="5">
        <f>IF('વાર્ષિક પરિણામ પત્રક '!$C43="","",'વાર્ષિક પરિણામ પત્રક '!C43)</f>
        <v>36</v>
      </c>
      <c r="D43" s="186" t="str">
        <f>IF('વાર્ષિક પરિણામ પત્રક '!$D43="","",'વાર્ષિક પરિણામ પત્રક '!D43)</f>
        <v/>
      </c>
      <c r="E43" s="288"/>
      <c r="F43" s="288"/>
      <c r="G43" s="288"/>
      <c r="H43" s="397">
        <f t="shared" si="0"/>
        <v>0</v>
      </c>
      <c r="I43" s="42" t="str">
        <f t="shared" si="1"/>
        <v/>
      </c>
      <c r="J43" s="288"/>
      <c r="K43" s="288"/>
      <c r="L43" s="288"/>
      <c r="M43" s="397">
        <f t="shared" si="2"/>
        <v>0</v>
      </c>
      <c r="N43" s="42" t="str">
        <f t="shared" si="3"/>
        <v/>
      </c>
      <c r="O43" s="115"/>
      <c r="P43" s="115"/>
      <c r="Q43" s="38">
        <f>IF('વાર્ષિક પરિણામ પત્રક '!$C43="","",'વાર્ષિક પરિણામ પત્રક '!C43)</f>
        <v>36</v>
      </c>
      <c r="R43" s="288"/>
      <c r="S43" s="288"/>
      <c r="T43" s="288"/>
      <c r="U43" s="397">
        <f t="shared" si="4"/>
        <v>0</v>
      </c>
      <c r="V43" s="42" t="str">
        <f t="shared" si="5"/>
        <v/>
      </c>
      <c r="W43" s="288"/>
      <c r="X43" s="288"/>
      <c r="Y43" s="288"/>
      <c r="Z43" s="397">
        <f t="shared" si="6"/>
        <v>0</v>
      </c>
      <c r="AA43" s="42" t="str">
        <f t="shared" si="7"/>
        <v/>
      </c>
      <c r="AB43" s="288"/>
      <c r="AC43" s="288"/>
      <c r="AD43" s="288"/>
      <c r="AE43" s="397">
        <f t="shared" si="8"/>
        <v>0</v>
      </c>
      <c r="AF43" s="42" t="str">
        <f t="shared" si="9"/>
        <v/>
      </c>
      <c r="AG43" s="38">
        <f>IF('વાર્ષિક પરિણામ પત્રક '!$C43="","",'વાર્ષિક પરિણામ પત્રક '!C43)</f>
        <v>36</v>
      </c>
      <c r="AH43" s="288"/>
      <c r="AI43" s="288"/>
      <c r="AJ43" s="288"/>
      <c r="AK43" s="397">
        <f t="shared" si="10"/>
        <v>0</v>
      </c>
      <c r="AL43" s="42" t="str">
        <f t="shared" si="11"/>
        <v/>
      </c>
      <c r="AM43" s="288"/>
      <c r="AN43" s="288"/>
      <c r="AO43" s="288"/>
      <c r="AP43" s="397">
        <f t="shared" si="12"/>
        <v>0</v>
      </c>
      <c r="AQ43" s="42" t="str">
        <f t="shared" si="13"/>
        <v/>
      </c>
      <c r="AR43" s="289"/>
      <c r="AS43" s="42" t="str">
        <f t="shared" si="14"/>
        <v/>
      </c>
      <c r="AT43" s="399">
        <f t="shared" si="15"/>
        <v>0</v>
      </c>
      <c r="AU43" s="397">
        <f t="shared" si="16"/>
        <v>0</v>
      </c>
      <c r="AV43" s="42" t="str">
        <f t="shared" si="17"/>
        <v/>
      </c>
    </row>
    <row r="44" spans="1:48" ht="21" customHeight="1">
      <c r="A44" s="38" t="str">
        <f>IF('વાર્ષિક પરિણામ પત્રક '!$A44="","",'વાર્ષિક પરિણામ પત્રક '!A44)</f>
        <v/>
      </c>
      <c r="B44" s="46" t="str">
        <f>IF('વાર્ષિક પરિણામ પત્રક '!$B44="","",'વાર્ષિક પરિણામ પત્રક '!B44)</f>
        <v/>
      </c>
      <c r="C44" s="5">
        <f>IF('વાર્ષિક પરિણામ પત્રક '!$C44="","",'વાર્ષિક પરિણામ પત્રક '!C44)</f>
        <v>37</v>
      </c>
      <c r="D44" s="186" t="str">
        <f>IF('વાર્ષિક પરિણામ પત્રક '!$D44="","",'વાર્ષિક પરિણામ પત્રક '!D44)</f>
        <v/>
      </c>
      <c r="E44" s="288"/>
      <c r="F44" s="288"/>
      <c r="G44" s="288"/>
      <c r="H44" s="397">
        <f t="shared" si="0"/>
        <v>0</v>
      </c>
      <c r="I44" s="42" t="str">
        <f t="shared" si="1"/>
        <v/>
      </c>
      <c r="J44" s="288"/>
      <c r="K44" s="288"/>
      <c r="L44" s="288"/>
      <c r="M44" s="397">
        <f t="shared" si="2"/>
        <v>0</v>
      </c>
      <c r="N44" s="42" t="str">
        <f t="shared" si="3"/>
        <v/>
      </c>
      <c r="O44" s="115"/>
      <c r="P44" s="115"/>
      <c r="Q44" s="38">
        <f>IF('વાર્ષિક પરિણામ પત્રક '!$C44="","",'વાર્ષિક પરિણામ પત્રક '!C44)</f>
        <v>37</v>
      </c>
      <c r="R44" s="288"/>
      <c r="S44" s="288"/>
      <c r="T44" s="288"/>
      <c r="U44" s="397">
        <f t="shared" si="4"/>
        <v>0</v>
      </c>
      <c r="V44" s="42" t="str">
        <f t="shared" si="5"/>
        <v/>
      </c>
      <c r="W44" s="288"/>
      <c r="X44" s="288"/>
      <c r="Y44" s="288"/>
      <c r="Z44" s="397">
        <f t="shared" si="6"/>
        <v>0</v>
      </c>
      <c r="AA44" s="42" t="str">
        <f t="shared" si="7"/>
        <v/>
      </c>
      <c r="AB44" s="288"/>
      <c r="AC44" s="288"/>
      <c r="AD44" s="288"/>
      <c r="AE44" s="397">
        <f t="shared" si="8"/>
        <v>0</v>
      </c>
      <c r="AF44" s="42" t="str">
        <f t="shared" si="9"/>
        <v/>
      </c>
      <c r="AG44" s="38">
        <f>IF('વાર્ષિક પરિણામ પત્રક '!$C44="","",'વાર્ષિક પરિણામ પત્રક '!C44)</f>
        <v>37</v>
      </c>
      <c r="AH44" s="288"/>
      <c r="AI44" s="288"/>
      <c r="AJ44" s="288"/>
      <c r="AK44" s="397">
        <f t="shared" si="10"/>
        <v>0</v>
      </c>
      <c r="AL44" s="42" t="str">
        <f t="shared" si="11"/>
        <v/>
      </c>
      <c r="AM44" s="288"/>
      <c r="AN44" s="288"/>
      <c r="AO44" s="288"/>
      <c r="AP44" s="397">
        <f t="shared" si="12"/>
        <v>0</v>
      </c>
      <c r="AQ44" s="42" t="str">
        <f t="shared" si="13"/>
        <v/>
      </c>
      <c r="AR44" s="289"/>
      <c r="AS44" s="42" t="str">
        <f t="shared" si="14"/>
        <v/>
      </c>
      <c r="AT44" s="399">
        <f t="shared" si="15"/>
        <v>0</v>
      </c>
      <c r="AU44" s="397">
        <f t="shared" si="16"/>
        <v>0</v>
      </c>
      <c r="AV44" s="42" t="str">
        <f t="shared" si="17"/>
        <v/>
      </c>
    </row>
    <row r="45" spans="1:48" ht="21" customHeight="1">
      <c r="A45" s="38" t="str">
        <f>IF('વાર્ષિક પરિણામ પત્રક '!$A45="","",'વાર્ષિક પરિણામ પત્રક '!A45)</f>
        <v/>
      </c>
      <c r="B45" s="46" t="str">
        <f>IF('વાર્ષિક પરિણામ પત્રક '!$B45="","",'વાર્ષિક પરિણામ પત્રક '!B45)</f>
        <v/>
      </c>
      <c r="C45" s="5">
        <f>IF('વાર્ષિક પરિણામ પત્રક '!$C45="","",'વાર્ષિક પરિણામ પત્રક '!C45)</f>
        <v>38</v>
      </c>
      <c r="D45" s="186" t="str">
        <f>IF('વાર્ષિક પરિણામ પત્રક '!$D45="","",'વાર્ષિક પરિણામ પત્રક '!D45)</f>
        <v/>
      </c>
      <c r="E45" s="288"/>
      <c r="F45" s="288"/>
      <c r="G45" s="288"/>
      <c r="H45" s="397">
        <f t="shared" si="0"/>
        <v>0</v>
      </c>
      <c r="I45" s="42" t="str">
        <f t="shared" si="1"/>
        <v/>
      </c>
      <c r="J45" s="288"/>
      <c r="K45" s="288"/>
      <c r="L45" s="288"/>
      <c r="M45" s="397">
        <f t="shared" si="2"/>
        <v>0</v>
      </c>
      <c r="N45" s="42" t="str">
        <f t="shared" si="3"/>
        <v/>
      </c>
      <c r="O45" s="115"/>
      <c r="P45" s="115"/>
      <c r="Q45" s="38">
        <f>IF('વાર્ષિક પરિણામ પત્રક '!$C45="","",'વાર્ષિક પરિણામ પત્રક '!C45)</f>
        <v>38</v>
      </c>
      <c r="R45" s="288"/>
      <c r="S45" s="288"/>
      <c r="T45" s="288"/>
      <c r="U45" s="397">
        <f t="shared" si="4"/>
        <v>0</v>
      </c>
      <c r="V45" s="42" t="str">
        <f t="shared" si="5"/>
        <v/>
      </c>
      <c r="W45" s="288"/>
      <c r="X45" s="288"/>
      <c r="Y45" s="288"/>
      <c r="Z45" s="397">
        <f t="shared" si="6"/>
        <v>0</v>
      </c>
      <c r="AA45" s="42" t="str">
        <f t="shared" si="7"/>
        <v/>
      </c>
      <c r="AB45" s="288"/>
      <c r="AC45" s="288"/>
      <c r="AD45" s="288"/>
      <c r="AE45" s="397">
        <f t="shared" si="8"/>
        <v>0</v>
      </c>
      <c r="AF45" s="42" t="str">
        <f t="shared" si="9"/>
        <v/>
      </c>
      <c r="AG45" s="38">
        <f>IF('વાર્ષિક પરિણામ પત્રક '!$C45="","",'વાર્ષિક પરિણામ પત્રક '!C45)</f>
        <v>38</v>
      </c>
      <c r="AH45" s="288"/>
      <c r="AI45" s="288"/>
      <c r="AJ45" s="288"/>
      <c r="AK45" s="397">
        <f t="shared" si="10"/>
        <v>0</v>
      </c>
      <c r="AL45" s="42" t="str">
        <f t="shared" si="11"/>
        <v/>
      </c>
      <c r="AM45" s="288"/>
      <c r="AN45" s="288"/>
      <c r="AO45" s="288"/>
      <c r="AP45" s="397">
        <f t="shared" si="12"/>
        <v>0</v>
      </c>
      <c r="AQ45" s="42" t="str">
        <f t="shared" si="13"/>
        <v/>
      </c>
      <c r="AR45" s="289"/>
      <c r="AS45" s="42" t="str">
        <f t="shared" si="14"/>
        <v/>
      </c>
      <c r="AT45" s="399">
        <f t="shared" si="15"/>
        <v>0</v>
      </c>
      <c r="AU45" s="397">
        <f t="shared" si="16"/>
        <v>0</v>
      </c>
      <c r="AV45" s="42" t="str">
        <f t="shared" si="17"/>
        <v/>
      </c>
    </row>
    <row r="46" spans="1:48" ht="21" customHeight="1">
      <c r="A46" s="38" t="str">
        <f>IF('વાર્ષિક પરિણામ પત્રક '!$A46="","",'વાર્ષિક પરિણામ પત્રક '!A46)</f>
        <v/>
      </c>
      <c r="B46" s="46" t="str">
        <f>IF('વાર્ષિક પરિણામ પત્રક '!$B46="","",'વાર્ષિક પરિણામ પત્રક '!B46)</f>
        <v/>
      </c>
      <c r="C46" s="5">
        <f>IF('વાર્ષિક પરિણામ પત્રક '!$C46="","",'વાર્ષિક પરિણામ પત્રક '!C46)</f>
        <v>39</v>
      </c>
      <c r="D46" s="186" t="str">
        <f>IF('વાર્ષિક પરિણામ પત્રક '!$D46="","",'વાર્ષિક પરિણામ પત્રક '!D46)</f>
        <v/>
      </c>
      <c r="E46" s="288"/>
      <c r="F46" s="288"/>
      <c r="G46" s="288"/>
      <c r="H46" s="397">
        <f t="shared" si="0"/>
        <v>0</v>
      </c>
      <c r="I46" s="42" t="str">
        <f t="shared" si="1"/>
        <v/>
      </c>
      <c r="J46" s="288"/>
      <c r="K46" s="288"/>
      <c r="L46" s="288"/>
      <c r="M46" s="397">
        <f t="shared" si="2"/>
        <v>0</v>
      </c>
      <c r="N46" s="42" t="str">
        <f t="shared" si="3"/>
        <v/>
      </c>
      <c r="O46" s="115"/>
      <c r="P46" s="115"/>
      <c r="Q46" s="38">
        <f>IF('વાર્ષિક પરિણામ પત્રક '!$C46="","",'વાર્ષિક પરિણામ પત્રક '!C46)</f>
        <v>39</v>
      </c>
      <c r="R46" s="288"/>
      <c r="S46" s="288"/>
      <c r="T46" s="288"/>
      <c r="U46" s="397">
        <f t="shared" si="4"/>
        <v>0</v>
      </c>
      <c r="V46" s="42" t="str">
        <f t="shared" si="5"/>
        <v/>
      </c>
      <c r="W46" s="288"/>
      <c r="X46" s="288"/>
      <c r="Y46" s="288"/>
      <c r="Z46" s="397">
        <f t="shared" si="6"/>
        <v>0</v>
      </c>
      <c r="AA46" s="42" t="str">
        <f t="shared" si="7"/>
        <v/>
      </c>
      <c r="AB46" s="288"/>
      <c r="AC46" s="288"/>
      <c r="AD46" s="288"/>
      <c r="AE46" s="397">
        <f t="shared" si="8"/>
        <v>0</v>
      </c>
      <c r="AF46" s="42" t="str">
        <f t="shared" si="9"/>
        <v/>
      </c>
      <c r="AG46" s="38">
        <f>IF('વાર્ષિક પરિણામ પત્રક '!$C46="","",'વાર્ષિક પરિણામ પત્રક '!C46)</f>
        <v>39</v>
      </c>
      <c r="AH46" s="288"/>
      <c r="AI46" s="288"/>
      <c r="AJ46" s="288"/>
      <c r="AK46" s="397">
        <f t="shared" si="10"/>
        <v>0</v>
      </c>
      <c r="AL46" s="42" t="str">
        <f t="shared" si="11"/>
        <v/>
      </c>
      <c r="AM46" s="288"/>
      <c r="AN46" s="288"/>
      <c r="AO46" s="288"/>
      <c r="AP46" s="397">
        <f t="shared" si="12"/>
        <v>0</v>
      </c>
      <c r="AQ46" s="42" t="str">
        <f t="shared" si="13"/>
        <v/>
      </c>
      <c r="AR46" s="289"/>
      <c r="AS46" s="42" t="str">
        <f t="shared" si="14"/>
        <v/>
      </c>
      <c r="AT46" s="399">
        <f t="shared" si="15"/>
        <v>0</v>
      </c>
      <c r="AU46" s="397">
        <f t="shared" si="16"/>
        <v>0</v>
      </c>
      <c r="AV46" s="42" t="str">
        <f t="shared" si="17"/>
        <v/>
      </c>
    </row>
    <row r="47" spans="1:48" ht="21" customHeight="1">
      <c r="A47" s="38" t="str">
        <f>IF('વાર્ષિક પરિણામ પત્રક '!$A47="","",'વાર્ષિક પરિણામ પત્રક '!A47)</f>
        <v/>
      </c>
      <c r="B47" s="46" t="str">
        <f>IF('વાર્ષિક પરિણામ પત્રક '!$B47="","",'વાર્ષિક પરિણામ પત્રક '!B47)</f>
        <v/>
      </c>
      <c r="C47" s="5">
        <f>IF('વાર્ષિક પરિણામ પત્રક '!$C47="","",'વાર્ષિક પરિણામ પત્રક '!C47)</f>
        <v>40</v>
      </c>
      <c r="D47" s="186" t="str">
        <f>IF('વાર્ષિક પરિણામ પત્રક '!$D47="","",'વાર્ષિક પરિણામ પત્રક '!D47)</f>
        <v/>
      </c>
      <c r="E47" s="288"/>
      <c r="F47" s="288"/>
      <c r="G47" s="288"/>
      <c r="H47" s="397">
        <f t="shared" si="0"/>
        <v>0</v>
      </c>
      <c r="I47" s="42" t="str">
        <f t="shared" si="1"/>
        <v/>
      </c>
      <c r="J47" s="288"/>
      <c r="K47" s="288"/>
      <c r="L47" s="288"/>
      <c r="M47" s="397">
        <f t="shared" si="2"/>
        <v>0</v>
      </c>
      <c r="N47" s="42" t="str">
        <f t="shared" si="3"/>
        <v/>
      </c>
      <c r="O47" s="115"/>
      <c r="P47" s="115"/>
      <c r="Q47" s="38">
        <f>IF('વાર્ષિક પરિણામ પત્રક '!$C47="","",'વાર્ષિક પરિણામ પત્રક '!C47)</f>
        <v>40</v>
      </c>
      <c r="R47" s="288"/>
      <c r="S47" s="288"/>
      <c r="T47" s="288"/>
      <c r="U47" s="397">
        <f t="shared" si="4"/>
        <v>0</v>
      </c>
      <c r="V47" s="42" t="str">
        <f t="shared" si="5"/>
        <v/>
      </c>
      <c r="W47" s="288"/>
      <c r="X47" s="288"/>
      <c r="Y47" s="288"/>
      <c r="Z47" s="397">
        <f t="shared" si="6"/>
        <v>0</v>
      </c>
      <c r="AA47" s="42" t="str">
        <f t="shared" si="7"/>
        <v/>
      </c>
      <c r="AB47" s="288"/>
      <c r="AC47" s="288"/>
      <c r="AD47" s="288"/>
      <c r="AE47" s="397">
        <f t="shared" si="8"/>
        <v>0</v>
      </c>
      <c r="AF47" s="42" t="str">
        <f t="shared" si="9"/>
        <v/>
      </c>
      <c r="AG47" s="38">
        <f>IF('વાર્ષિક પરિણામ પત્રક '!$C47="","",'વાર્ષિક પરિણામ પત્રક '!C47)</f>
        <v>40</v>
      </c>
      <c r="AH47" s="288"/>
      <c r="AI47" s="288"/>
      <c r="AJ47" s="288"/>
      <c r="AK47" s="397">
        <f t="shared" si="10"/>
        <v>0</v>
      </c>
      <c r="AL47" s="42" t="str">
        <f t="shared" si="11"/>
        <v/>
      </c>
      <c r="AM47" s="288"/>
      <c r="AN47" s="288"/>
      <c r="AO47" s="288"/>
      <c r="AP47" s="397">
        <f t="shared" si="12"/>
        <v>0</v>
      </c>
      <c r="AQ47" s="42" t="str">
        <f t="shared" si="13"/>
        <v/>
      </c>
      <c r="AR47" s="289"/>
      <c r="AS47" s="42" t="str">
        <f t="shared" si="14"/>
        <v/>
      </c>
      <c r="AT47" s="399">
        <f t="shared" si="15"/>
        <v>0</v>
      </c>
      <c r="AU47" s="397">
        <f t="shared" si="16"/>
        <v>0</v>
      </c>
      <c r="AV47" s="42" t="str">
        <f t="shared" si="17"/>
        <v/>
      </c>
    </row>
    <row r="48" spans="1:48" ht="21" customHeight="1">
      <c r="A48" s="38" t="str">
        <f>IF('વાર્ષિક પરિણામ પત્રક '!$A48="","",'વાર્ષિક પરિણામ પત્રક '!A48)</f>
        <v/>
      </c>
      <c r="B48" s="46" t="str">
        <f>IF('વાર્ષિક પરિણામ પત્રક '!$B48="","",'વાર્ષિક પરિણામ પત્રક '!B48)</f>
        <v/>
      </c>
      <c r="C48" s="5">
        <f>IF('વાર્ષિક પરિણામ પત્રક '!$C48="","",'વાર્ષિક પરિણામ પત્રક '!C48)</f>
        <v>41</v>
      </c>
      <c r="D48" s="186" t="str">
        <f>IF('વાર્ષિક પરિણામ પત્રક '!$D48="","",'વાર્ષિક પરિણામ પત્રક '!D48)</f>
        <v/>
      </c>
      <c r="E48" s="288"/>
      <c r="F48" s="288"/>
      <c r="G48" s="288"/>
      <c r="H48" s="397">
        <f t="shared" si="0"/>
        <v>0</v>
      </c>
      <c r="I48" s="42" t="str">
        <f t="shared" si="1"/>
        <v/>
      </c>
      <c r="J48" s="288"/>
      <c r="K48" s="288"/>
      <c r="L48" s="288"/>
      <c r="M48" s="397">
        <f t="shared" si="2"/>
        <v>0</v>
      </c>
      <c r="N48" s="42" t="str">
        <f t="shared" si="3"/>
        <v/>
      </c>
      <c r="O48" s="115"/>
      <c r="P48" s="115"/>
      <c r="Q48" s="38">
        <f>IF('વાર્ષિક પરિણામ પત્રક '!$C48="","",'વાર્ષિક પરિણામ પત્રક '!C48)</f>
        <v>41</v>
      </c>
      <c r="R48" s="288"/>
      <c r="S48" s="288"/>
      <c r="T48" s="288"/>
      <c r="U48" s="397">
        <f t="shared" si="4"/>
        <v>0</v>
      </c>
      <c r="V48" s="42" t="str">
        <f t="shared" si="5"/>
        <v/>
      </c>
      <c r="W48" s="288"/>
      <c r="X48" s="288"/>
      <c r="Y48" s="288"/>
      <c r="Z48" s="397">
        <f t="shared" si="6"/>
        <v>0</v>
      </c>
      <c r="AA48" s="42" t="str">
        <f t="shared" si="7"/>
        <v/>
      </c>
      <c r="AB48" s="288"/>
      <c r="AC48" s="288"/>
      <c r="AD48" s="288"/>
      <c r="AE48" s="397">
        <f t="shared" si="8"/>
        <v>0</v>
      </c>
      <c r="AF48" s="42" t="str">
        <f t="shared" si="9"/>
        <v/>
      </c>
      <c r="AG48" s="38">
        <f>IF('વાર્ષિક પરિણામ પત્રક '!$C48="","",'વાર્ષિક પરિણામ પત્રક '!C48)</f>
        <v>41</v>
      </c>
      <c r="AH48" s="288"/>
      <c r="AI48" s="288"/>
      <c r="AJ48" s="288"/>
      <c r="AK48" s="397">
        <f t="shared" si="10"/>
        <v>0</v>
      </c>
      <c r="AL48" s="42" t="str">
        <f t="shared" si="11"/>
        <v/>
      </c>
      <c r="AM48" s="288"/>
      <c r="AN48" s="288"/>
      <c r="AO48" s="288"/>
      <c r="AP48" s="397">
        <f t="shared" si="12"/>
        <v>0</v>
      </c>
      <c r="AQ48" s="42" t="str">
        <f t="shared" si="13"/>
        <v/>
      </c>
      <c r="AR48" s="289"/>
      <c r="AS48" s="42" t="str">
        <f t="shared" si="14"/>
        <v/>
      </c>
      <c r="AT48" s="399">
        <f t="shared" si="15"/>
        <v>0</v>
      </c>
      <c r="AU48" s="397">
        <f t="shared" si="16"/>
        <v>0</v>
      </c>
      <c r="AV48" s="42" t="str">
        <f t="shared" si="17"/>
        <v/>
      </c>
    </row>
    <row r="49" spans="1:48" ht="21" customHeight="1">
      <c r="A49" s="38" t="str">
        <f>IF('વાર્ષિક પરિણામ પત્રક '!$A49="","",'વાર્ષિક પરિણામ પત્રક '!A49)</f>
        <v/>
      </c>
      <c r="B49" s="46" t="str">
        <f>IF('વાર્ષિક પરિણામ પત્રક '!$B49="","",'વાર્ષિક પરિણામ પત્રક '!B49)</f>
        <v/>
      </c>
      <c r="C49" s="5">
        <f>IF('વાર્ષિક પરિણામ પત્રક '!$C49="","",'વાર્ષિક પરિણામ પત્રક '!C49)</f>
        <v>42</v>
      </c>
      <c r="D49" s="186" t="str">
        <f>IF('વાર્ષિક પરિણામ પત્રક '!$D49="","",'વાર્ષિક પરિણામ પત્રક '!D49)</f>
        <v/>
      </c>
      <c r="E49" s="288"/>
      <c r="F49" s="288"/>
      <c r="G49" s="288"/>
      <c r="H49" s="397">
        <f t="shared" si="0"/>
        <v>0</v>
      </c>
      <c r="I49" s="42" t="str">
        <f t="shared" si="1"/>
        <v/>
      </c>
      <c r="J49" s="288"/>
      <c r="K49" s="288"/>
      <c r="L49" s="288"/>
      <c r="M49" s="397">
        <f t="shared" si="2"/>
        <v>0</v>
      </c>
      <c r="N49" s="42" t="str">
        <f t="shared" si="3"/>
        <v/>
      </c>
      <c r="O49" s="115"/>
      <c r="P49" s="115"/>
      <c r="Q49" s="38">
        <f>IF('વાર્ષિક પરિણામ પત્રક '!$C49="","",'વાર્ષિક પરિણામ પત્રક '!C49)</f>
        <v>42</v>
      </c>
      <c r="R49" s="288"/>
      <c r="S49" s="288"/>
      <c r="T49" s="288"/>
      <c r="U49" s="397">
        <f t="shared" si="4"/>
        <v>0</v>
      </c>
      <c r="V49" s="42" t="str">
        <f t="shared" si="5"/>
        <v/>
      </c>
      <c r="W49" s="288"/>
      <c r="X49" s="288"/>
      <c r="Y49" s="288"/>
      <c r="Z49" s="397">
        <f t="shared" si="6"/>
        <v>0</v>
      </c>
      <c r="AA49" s="42" t="str">
        <f t="shared" si="7"/>
        <v/>
      </c>
      <c r="AB49" s="288"/>
      <c r="AC49" s="288"/>
      <c r="AD49" s="288"/>
      <c r="AE49" s="397">
        <f t="shared" si="8"/>
        <v>0</v>
      </c>
      <c r="AF49" s="42" t="str">
        <f t="shared" si="9"/>
        <v/>
      </c>
      <c r="AG49" s="38">
        <f>IF('વાર્ષિક પરિણામ પત્રક '!$C49="","",'વાર્ષિક પરિણામ પત્રક '!C49)</f>
        <v>42</v>
      </c>
      <c r="AH49" s="288"/>
      <c r="AI49" s="288"/>
      <c r="AJ49" s="288"/>
      <c r="AK49" s="397">
        <f t="shared" si="10"/>
        <v>0</v>
      </c>
      <c r="AL49" s="42" t="str">
        <f t="shared" si="11"/>
        <v/>
      </c>
      <c r="AM49" s="288"/>
      <c r="AN49" s="288"/>
      <c r="AO49" s="288"/>
      <c r="AP49" s="397">
        <f t="shared" si="12"/>
        <v>0</v>
      </c>
      <c r="AQ49" s="42" t="str">
        <f t="shared" si="13"/>
        <v/>
      </c>
      <c r="AR49" s="289"/>
      <c r="AS49" s="42" t="str">
        <f t="shared" si="14"/>
        <v/>
      </c>
      <c r="AT49" s="399">
        <f t="shared" si="15"/>
        <v>0</v>
      </c>
      <c r="AU49" s="397">
        <f t="shared" si="16"/>
        <v>0</v>
      </c>
      <c r="AV49" s="42" t="str">
        <f t="shared" si="17"/>
        <v/>
      </c>
    </row>
    <row r="50" spans="1:48" ht="21" customHeight="1">
      <c r="A50" s="38" t="str">
        <f>IF('વાર્ષિક પરિણામ પત્રક '!$A50="","",'વાર્ષિક પરિણામ પત્રક '!A50)</f>
        <v/>
      </c>
      <c r="B50" s="46" t="str">
        <f>IF('વાર્ષિક પરિણામ પત્રક '!$B50="","",'વાર્ષિક પરિણામ પત્રક '!B50)</f>
        <v/>
      </c>
      <c r="C50" s="5">
        <f>IF('વાર્ષિક પરિણામ પત્રક '!$C50="","",'વાર્ષિક પરિણામ પત્રક '!C50)</f>
        <v>43</v>
      </c>
      <c r="D50" s="186" t="str">
        <f>IF('વાર્ષિક પરિણામ પત્રક '!$D50="","",'વાર્ષિક પરિણામ પત્રક '!D50)</f>
        <v/>
      </c>
      <c r="E50" s="288"/>
      <c r="F50" s="288"/>
      <c r="G50" s="288"/>
      <c r="H50" s="397">
        <f t="shared" si="0"/>
        <v>0</v>
      </c>
      <c r="I50" s="42" t="str">
        <f t="shared" si="1"/>
        <v/>
      </c>
      <c r="J50" s="288"/>
      <c r="K50" s="288"/>
      <c r="L50" s="288"/>
      <c r="M50" s="397">
        <f t="shared" si="2"/>
        <v>0</v>
      </c>
      <c r="N50" s="42" t="str">
        <f t="shared" si="3"/>
        <v/>
      </c>
      <c r="O50" s="115"/>
      <c r="P50" s="115"/>
      <c r="Q50" s="38">
        <f>IF('વાર્ષિક પરિણામ પત્રક '!$C50="","",'વાર્ષિક પરિણામ પત્રક '!C50)</f>
        <v>43</v>
      </c>
      <c r="R50" s="288"/>
      <c r="S50" s="288"/>
      <c r="T50" s="288"/>
      <c r="U50" s="397">
        <f t="shared" si="4"/>
        <v>0</v>
      </c>
      <c r="V50" s="42" t="str">
        <f t="shared" si="5"/>
        <v/>
      </c>
      <c r="W50" s="288"/>
      <c r="X50" s="288"/>
      <c r="Y50" s="288"/>
      <c r="Z50" s="397">
        <f t="shared" si="6"/>
        <v>0</v>
      </c>
      <c r="AA50" s="42" t="str">
        <f t="shared" si="7"/>
        <v/>
      </c>
      <c r="AB50" s="288"/>
      <c r="AC50" s="288"/>
      <c r="AD50" s="288"/>
      <c r="AE50" s="397">
        <f t="shared" si="8"/>
        <v>0</v>
      </c>
      <c r="AF50" s="42" t="str">
        <f t="shared" si="9"/>
        <v/>
      </c>
      <c r="AG50" s="38">
        <f>IF('વાર્ષિક પરિણામ પત્રક '!$C50="","",'વાર્ષિક પરિણામ પત્રક '!C50)</f>
        <v>43</v>
      </c>
      <c r="AH50" s="288"/>
      <c r="AI50" s="288"/>
      <c r="AJ50" s="288"/>
      <c r="AK50" s="397">
        <f t="shared" si="10"/>
        <v>0</v>
      </c>
      <c r="AL50" s="42" t="str">
        <f t="shared" si="11"/>
        <v/>
      </c>
      <c r="AM50" s="288"/>
      <c r="AN50" s="288"/>
      <c r="AO50" s="288"/>
      <c r="AP50" s="397">
        <f t="shared" si="12"/>
        <v>0</v>
      </c>
      <c r="AQ50" s="42" t="str">
        <f t="shared" si="13"/>
        <v/>
      </c>
      <c r="AR50" s="289"/>
      <c r="AS50" s="42" t="str">
        <f t="shared" si="14"/>
        <v/>
      </c>
      <c r="AT50" s="399">
        <f t="shared" si="15"/>
        <v>0</v>
      </c>
      <c r="AU50" s="397">
        <f t="shared" si="16"/>
        <v>0</v>
      </c>
      <c r="AV50" s="42" t="str">
        <f t="shared" si="17"/>
        <v/>
      </c>
    </row>
    <row r="51" spans="1:48" ht="21" customHeight="1">
      <c r="A51" s="38" t="str">
        <f>IF('વાર્ષિક પરિણામ પત્રક '!$A51="","",'વાર્ષિક પરિણામ પત્રક '!A51)</f>
        <v/>
      </c>
      <c r="B51" s="46" t="str">
        <f>IF('વાર્ષિક પરિણામ પત્રક '!$B51="","",'વાર્ષિક પરિણામ પત્રક '!B51)</f>
        <v/>
      </c>
      <c r="C51" s="5">
        <f>IF('વાર્ષિક પરિણામ પત્રક '!$C51="","",'વાર્ષિક પરિણામ પત્રક '!C51)</f>
        <v>44</v>
      </c>
      <c r="D51" s="186" t="str">
        <f>IF('વાર્ષિક પરિણામ પત્રક '!$D51="","",'વાર્ષિક પરિણામ પત્રક '!D51)</f>
        <v/>
      </c>
      <c r="E51" s="288"/>
      <c r="F51" s="288"/>
      <c r="G51" s="288"/>
      <c r="H51" s="397">
        <f t="shared" si="0"/>
        <v>0</v>
      </c>
      <c r="I51" s="42" t="str">
        <f t="shared" si="1"/>
        <v/>
      </c>
      <c r="J51" s="288"/>
      <c r="K51" s="288"/>
      <c r="L51" s="288"/>
      <c r="M51" s="397">
        <f t="shared" si="2"/>
        <v>0</v>
      </c>
      <c r="N51" s="42" t="str">
        <f t="shared" si="3"/>
        <v/>
      </c>
      <c r="O51" s="115"/>
      <c r="P51" s="115"/>
      <c r="Q51" s="38">
        <f>IF('વાર્ષિક પરિણામ પત્રક '!$C51="","",'વાર્ષિક પરિણામ પત્રક '!C51)</f>
        <v>44</v>
      </c>
      <c r="R51" s="288"/>
      <c r="S51" s="288"/>
      <c r="T51" s="288"/>
      <c r="U51" s="397">
        <f t="shared" si="4"/>
        <v>0</v>
      </c>
      <c r="V51" s="42" t="str">
        <f t="shared" si="5"/>
        <v/>
      </c>
      <c r="W51" s="288"/>
      <c r="X51" s="288"/>
      <c r="Y51" s="288"/>
      <c r="Z51" s="397">
        <f t="shared" si="6"/>
        <v>0</v>
      </c>
      <c r="AA51" s="42" t="str">
        <f t="shared" si="7"/>
        <v/>
      </c>
      <c r="AB51" s="288"/>
      <c r="AC51" s="288"/>
      <c r="AD51" s="288"/>
      <c r="AE51" s="397">
        <f t="shared" si="8"/>
        <v>0</v>
      </c>
      <c r="AF51" s="42" t="str">
        <f t="shared" si="9"/>
        <v/>
      </c>
      <c r="AG51" s="38">
        <f>IF('વાર્ષિક પરિણામ પત્રક '!$C51="","",'વાર્ષિક પરિણામ પત્રક '!C51)</f>
        <v>44</v>
      </c>
      <c r="AH51" s="288"/>
      <c r="AI51" s="288"/>
      <c r="AJ51" s="288"/>
      <c r="AK51" s="397">
        <f t="shared" si="10"/>
        <v>0</v>
      </c>
      <c r="AL51" s="42" t="str">
        <f t="shared" si="11"/>
        <v/>
      </c>
      <c r="AM51" s="288"/>
      <c r="AN51" s="288"/>
      <c r="AO51" s="288"/>
      <c r="AP51" s="397">
        <f t="shared" si="12"/>
        <v>0</v>
      </c>
      <c r="AQ51" s="42" t="str">
        <f t="shared" si="13"/>
        <v/>
      </c>
      <c r="AR51" s="289"/>
      <c r="AS51" s="42" t="str">
        <f t="shared" si="14"/>
        <v/>
      </c>
      <c r="AT51" s="399">
        <f t="shared" si="15"/>
        <v>0</v>
      </c>
      <c r="AU51" s="397">
        <f t="shared" si="16"/>
        <v>0</v>
      </c>
      <c r="AV51" s="42" t="str">
        <f t="shared" si="17"/>
        <v/>
      </c>
    </row>
    <row r="52" spans="1:48" ht="21" customHeight="1">
      <c r="A52" s="38" t="str">
        <f>IF('વાર્ષિક પરિણામ પત્રક '!$A52="","",'વાર્ષિક પરિણામ પત્રક '!A52)</f>
        <v/>
      </c>
      <c r="B52" s="46" t="str">
        <f>IF('વાર્ષિક પરિણામ પત્રક '!$B52="","",'વાર્ષિક પરિણામ પત્રક '!B52)</f>
        <v/>
      </c>
      <c r="C52" s="5">
        <f>IF('વાર્ષિક પરિણામ પત્રક '!$C52="","",'વાર્ષિક પરિણામ પત્રક '!C52)</f>
        <v>45</v>
      </c>
      <c r="D52" s="186" t="str">
        <f>IF('વાર્ષિક પરિણામ પત્રક '!$D52="","",'વાર્ષિક પરિણામ પત્રક '!D52)</f>
        <v/>
      </c>
      <c r="E52" s="288"/>
      <c r="F52" s="288"/>
      <c r="G52" s="288"/>
      <c r="H52" s="397">
        <f t="shared" si="0"/>
        <v>0</v>
      </c>
      <c r="I52" s="42" t="str">
        <f t="shared" si="1"/>
        <v/>
      </c>
      <c r="J52" s="288"/>
      <c r="K52" s="288"/>
      <c r="L52" s="288"/>
      <c r="M52" s="397">
        <f t="shared" si="2"/>
        <v>0</v>
      </c>
      <c r="N52" s="42" t="str">
        <f t="shared" si="3"/>
        <v/>
      </c>
      <c r="O52" s="115"/>
      <c r="P52" s="115"/>
      <c r="Q52" s="38">
        <f>IF('વાર્ષિક પરિણામ પત્રક '!$C52="","",'વાર્ષિક પરિણામ પત્રક '!C52)</f>
        <v>45</v>
      </c>
      <c r="R52" s="288"/>
      <c r="S52" s="288"/>
      <c r="T52" s="288"/>
      <c r="U52" s="397">
        <f t="shared" si="4"/>
        <v>0</v>
      </c>
      <c r="V52" s="42" t="str">
        <f t="shared" si="5"/>
        <v/>
      </c>
      <c r="W52" s="288"/>
      <c r="X52" s="288"/>
      <c r="Y52" s="288"/>
      <c r="Z52" s="397">
        <f t="shared" si="6"/>
        <v>0</v>
      </c>
      <c r="AA52" s="42" t="str">
        <f t="shared" si="7"/>
        <v/>
      </c>
      <c r="AB52" s="288"/>
      <c r="AC52" s="288"/>
      <c r="AD52" s="288"/>
      <c r="AE52" s="397">
        <f t="shared" si="8"/>
        <v>0</v>
      </c>
      <c r="AF52" s="42" t="str">
        <f t="shared" si="9"/>
        <v/>
      </c>
      <c r="AG52" s="38">
        <f>IF('વાર્ષિક પરિણામ પત્રક '!$C52="","",'વાર્ષિક પરિણામ પત્રક '!C52)</f>
        <v>45</v>
      </c>
      <c r="AH52" s="288"/>
      <c r="AI52" s="288"/>
      <c r="AJ52" s="288"/>
      <c r="AK52" s="397">
        <f t="shared" si="10"/>
        <v>0</v>
      </c>
      <c r="AL52" s="42" t="str">
        <f t="shared" si="11"/>
        <v/>
      </c>
      <c r="AM52" s="288"/>
      <c r="AN52" s="288"/>
      <c r="AO52" s="288"/>
      <c r="AP52" s="397">
        <f t="shared" si="12"/>
        <v>0</v>
      </c>
      <c r="AQ52" s="42" t="str">
        <f t="shared" si="13"/>
        <v/>
      </c>
      <c r="AR52" s="289"/>
      <c r="AS52" s="42" t="str">
        <f t="shared" si="14"/>
        <v/>
      </c>
      <c r="AT52" s="399">
        <f t="shared" si="15"/>
        <v>0</v>
      </c>
      <c r="AU52" s="397">
        <f t="shared" si="16"/>
        <v>0</v>
      </c>
      <c r="AV52" s="42" t="str">
        <f t="shared" si="17"/>
        <v/>
      </c>
    </row>
    <row r="53" spans="1:48" ht="21" customHeight="1">
      <c r="A53" s="38" t="str">
        <f>IF('વાર્ષિક પરિણામ પત્રક '!$A53="","",'વાર્ષિક પરિણામ પત્રક '!A53)</f>
        <v/>
      </c>
      <c r="B53" s="46" t="str">
        <f>IF('વાર્ષિક પરિણામ પત્રક '!$B53="","",'વાર્ષિક પરિણામ પત્રક '!B53)</f>
        <v/>
      </c>
      <c r="C53" s="5">
        <f>IF('વાર્ષિક પરિણામ પત્રક '!$C53="","",'વાર્ષિક પરિણામ પત્રક '!C53)</f>
        <v>46</v>
      </c>
      <c r="D53" s="186" t="str">
        <f>IF('વાર્ષિક પરિણામ પત્રક '!$D53="","",'વાર્ષિક પરિણામ પત્રક '!D53)</f>
        <v/>
      </c>
      <c r="E53" s="288"/>
      <c r="F53" s="288"/>
      <c r="G53" s="288"/>
      <c r="H53" s="397">
        <f t="shared" si="0"/>
        <v>0</v>
      </c>
      <c r="I53" s="42" t="str">
        <f t="shared" si="1"/>
        <v/>
      </c>
      <c r="J53" s="288"/>
      <c r="K53" s="288"/>
      <c r="L53" s="288"/>
      <c r="M53" s="397">
        <f t="shared" si="2"/>
        <v>0</v>
      </c>
      <c r="N53" s="42" t="str">
        <f t="shared" si="3"/>
        <v/>
      </c>
      <c r="O53" s="115"/>
      <c r="P53" s="115"/>
      <c r="Q53" s="38">
        <f>IF('વાર્ષિક પરિણામ પત્રક '!$C53="","",'વાર્ષિક પરિણામ પત્રક '!C53)</f>
        <v>46</v>
      </c>
      <c r="R53" s="288"/>
      <c r="S53" s="288"/>
      <c r="T53" s="288"/>
      <c r="U53" s="397">
        <f t="shared" si="4"/>
        <v>0</v>
      </c>
      <c r="V53" s="42" t="str">
        <f t="shared" si="5"/>
        <v/>
      </c>
      <c r="W53" s="288"/>
      <c r="X53" s="288"/>
      <c r="Y53" s="288"/>
      <c r="Z53" s="397">
        <f t="shared" si="6"/>
        <v>0</v>
      </c>
      <c r="AA53" s="42" t="str">
        <f t="shared" si="7"/>
        <v/>
      </c>
      <c r="AB53" s="288"/>
      <c r="AC53" s="288"/>
      <c r="AD53" s="288"/>
      <c r="AE53" s="397">
        <f t="shared" si="8"/>
        <v>0</v>
      </c>
      <c r="AF53" s="42" t="str">
        <f t="shared" si="9"/>
        <v/>
      </c>
      <c r="AG53" s="38">
        <f>IF('વાર્ષિક પરિણામ પત્રક '!$C53="","",'વાર્ષિક પરિણામ પત્રક '!C53)</f>
        <v>46</v>
      </c>
      <c r="AH53" s="288"/>
      <c r="AI53" s="288"/>
      <c r="AJ53" s="288"/>
      <c r="AK53" s="397">
        <f t="shared" si="10"/>
        <v>0</v>
      </c>
      <c r="AL53" s="42" t="str">
        <f t="shared" si="11"/>
        <v/>
      </c>
      <c r="AM53" s="288"/>
      <c r="AN53" s="288"/>
      <c r="AO53" s="288"/>
      <c r="AP53" s="397">
        <f t="shared" si="12"/>
        <v>0</v>
      </c>
      <c r="AQ53" s="42" t="str">
        <f t="shared" si="13"/>
        <v/>
      </c>
      <c r="AR53" s="289"/>
      <c r="AS53" s="42" t="str">
        <f t="shared" si="14"/>
        <v/>
      </c>
      <c r="AT53" s="399">
        <f t="shared" si="15"/>
        <v>0</v>
      </c>
      <c r="AU53" s="397">
        <f t="shared" si="16"/>
        <v>0</v>
      </c>
      <c r="AV53" s="42" t="str">
        <f t="shared" si="17"/>
        <v/>
      </c>
    </row>
    <row r="54" spans="1:48" ht="21" customHeight="1">
      <c r="A54" s="38" t="str">
        <f>IF('વાર્ષિક પરિણામ પત્રક '!$A54="","",'વાર્ષિક પરિણામ પત્રક '!A54)</f>
        <v/>
      </c>
      <c r="B54" s="46" t="str">
        <f>IF('વાર્ષિક પરિણામ પત્રક '!$B54="","",'વાર્ષિક પરિણામ પત્રક '!B54)</f>
        <v/>
      </c>
      <c r="C54" s="5">
        <f>IF('વાર્ષિક પરિણામ પત્રક '!$C54="","",'વાર્ષિક પરિણામ પત્રક '!C54)</f>
        <v>47</v>
      </c>
      <c r="D54" s="186" t="str">
        <f>IF('વાર્ષિક પરિણામ પત્રક '!$D54="","",'વાર્ષિક પરિણામ પત્રક '!D54)</f>
        <v/>
      </c>
      <c r="E54" s="288"/>
      <c r="F54" s="288"/>
      <c r="G54" s="288"/>
      <c r="H54" s="397">
        <f t="shared" si="0"/>
        <v>0</v>
      </c>
      <c r="I54" s="42" t="str">
        <f t="shared" si="1"/>
        <v/>
      </c>
      <c r="J54" s="288"/>
      <c r="K54" s="288"/>
      <c r="L54" s="288"/>
      <c r="M54" s="397">
        <f t="shared" si="2"/>
        <v>0</v>
      </c>
      <c r="N54" s="42" t="str">
        <f t="shared" si="3"/>
        <v/>
      </c>
      <c r="O54" s="115"/>
      <c r="P54" s="115"/>
      <c r="Q54" s="38">
        <f>IF('વાર્ષિક પરિણામ પત્રક '!$C54="","",'વાર્ષિક પરિણામ પત્રક '!C54)</f>
        <v>47</v>
      </c>
      <c r="R54" s="288"/>
      <c r="S54" s="288"/>
      <c r="T54" s="288"/>
      <c r="U54" s="397">
        <f t="shared" si="4"/>
        <v>0</v>
      </c>
      <c r="V54" s="42" t="str">
        <f t="shared" si="5"/>
        <v/>
      </c>
      <c r="W54" s="288"/>
      <c r="X54" s="288"/>
      <c r="Y54" s="288"/>
      <c r="Z54" s="397">
        <f t="shared" si="6"/>
        <v>0</v>
      </c>
      <c r="AA54" s="42" t="str">
        <f t="shared" si="7"/>
        <v/>
      </c>
      <c r="AB54" s="288"/>
      <c r="AC54" s="288"/>
      <c r="AD54" s="288"/>
      <c r="AE54" s="397">
        <f t="shared" si="8"/>
        <v>0</v>
      </c>
      <c r="AF54" s="42" t="str">
        <f t="shared" si="9"/>
        <v/>
      </c>
      <c r="AG54" s="38">
        <f>IF('વાર્ષિક પરિણામ પત્રક '!$C54="","",'વાર્ષિક પરિણામ પત્રક '!C54)</f>
        <v>47</v>
      </c>
      <c r="AH54" s="288"/>
      <c r="AI54" s="288"/>
      <c r="AJ54" s="288"/>
      <c r="AK54" s="397">
        <f t="shared" si="10"/>
        <v>0</v>
      </c>
      <c r="AL54" s="42" t="str">
        <f t="shared" si="11"/>
        <v/>
      </c>
      <c r="AM54" s="288"/>
      <c r="AN54" s="288"/>
      <c r="AO54" s="288"/>
      <c r="AP54" s="397">
        <f t="shared" si="12"/>
        <v>0</v>
      </c>
      <c r="AQ54" s="42" t="str">
        <f t="shared" si="13"/>
        <v/>
      </c>
      <c r="AR54" s="289"/>
      <c r="AS54" s="42" t="str">
        <f t="shared" si="14"/>
        <v/>
      </c>
      <c r="AT54" s="399">
        <f t="shared" si="15"/>
        <v>0</v>
      </c>
      <c r="AU54" s="397">
        <f t="shared" si="16"/>
        <v>0</v>
      </c>
      <c r="AV54" s="42" t="str">
        <f t="shared" si="17"/>
        <v/>
      </c>
    </row>
    <row r="55" spans="1:48" ht="21" customHeight="1">
      <c r="A55" s="38" t="str">
        <f>IF('વાર્ષિક પરિણામ પત્રક '!$A55="","",'વાર્ષિક પરિણામ પત્રક '!A55)</f>
        <v/>
      </c>
      <c r="B55" s="46" t="str">
        <f>IF('વાર્ષિક પરિણામ પત્રક '!$B55="","",'વાર્ષિક પરિણામ પત્રક '!B55)</f>
        <v/>
      </c>
      <c r="C55" s="5">
        <f>IF('વાર્ષિક પરિણામ પત્રક '!$C55="","",'વાર્ષિક પરિણામ પત્રક '!C55)</f>
        <v>48</v>
      </c>
      <c r="D55" s="186" t="str">
        <f>IF('વાર્ષિક પરિણામ પત્રક '!$D55="","",'વાર્ષિક પરિણામ પત્રક '!D55)</f>
        <v/>
      </c>
      <c r="E55" s="288"/>
      <c r="F55" s="288"/>
      <c r="G55" s="288"/>
      <c r="H55" s="397">
        <f t="shared" si="0"/>
        <v>0</v>
      </c>
      <c r="I55" s="42" t="str">
        <f t="shared" si="1"/>
        <v/>
      </c>
      <c r="J55" s="288"/>
      <c r="K55" s="288"/>
      <c r="L55" s="288"/>
      <c r="M55" s="397">
        <f t="shared" si="2"/>
        <v>0</v>
      </c>
      <c r="N55" s="42" t="str">
        <f t="shared" si="3"/>
        <v/>
      </c>
      <c r="O55" s="115"/>
      <c r="P55" s="115"/>
      <c r="Q55" s="38">
        <f>IF('વાર્ષિક પરિણામ પત્રક '!$C55="","",'વાર્ષિક પરિણામ પત્રક '!C55)</f>
        <v>48</v>
      </c>
      <c r="R55" s="288"/>
      <c r="S55" s="288"/>
      <c r="T55" s="288"/>
      <c r="U55" s="397">
        <f t="shared" si="4"/>
        <v>0</v>
      </c>
      <c r="V55" s="42" t="str">
        <f t="shared" si="5"/>
        <v/>
      </c>
      <c r="W55" s="288"/>
      <c r="X55" s="288"/>
      <c r="Y55" s="288"/>
      <c r="Z55" s="397">
        <f t="shared" si="6"/>
        <v>0</v>
      </c>
      <c r="AA55" s="42" t="str">
        <f t="shared" si="7"/>
        <v/>
      </c>
      <c r="AB55" s="288"/>
      <c r="AC55" s="288"/>
      <c r="AD55" s="288"/>
      <c r="AE55" s="397">
        <f t="shared" si="8"/>
        <v>0</v>
      </c>
      <c r="AF55" s="42" t="str">
        <f t="shared" si="9"/>
        <v/>
      </c>
      <c r="AG55" s="38">
        <f>IF('વાર્ષિક પરિણામ પત્રક '!$C55="","",'વાર્ષિક પરિણામ પત્રક '!C55)</f>
        <v>48</v>
      </c>
      <c r="AH55" s="288"/>
      <c r="AI55" s="288"/>
      <c r="AJ55" s="288"/>
      <c r="AK55" s="397">
        <f t="shared" si="10"/>
        <v>0</v>
      </c>
      <c r="AL55" s="42" t="str">
        <f t="shared" si="11"/>
        <v/>
      </c>
      <c r="AM55" s="288"/>
      <c r="AN55" s="288"/>
      <c r="AO55" s="288"/>
      <c r="AP55" s="397">
        <f t="shared" si="12"/>
        <v>0</v>
      </c>
      <c r="AQ55" s="42" t="str">
        <f t="shared" si="13"/>
        <v/>
      </c>
      <c r="AR55" s="289"/>
      <c r="AS55" s="42" t="str">
        <f t="shared" si="14"/>
        <v/>
      </c>
      <c r="AT55" s="399">
        <f t="shared" si="15"/>
        <v>0</v>
      </c>
      <c r="AU55" s="397">
        <f t="shared" si="16"/>
        <v>0</v>
      </c>
      <c r="AV55" s="42" t="str">
        <f t="shared" si="17"/>
        <v/>
      </c>
    </row>
    <row r="56" spans="1:48" ht="21" customHeight="1">
      <c r="A56" s="38" t="str">
        <f>IF('વાર્ષિક પરિણામ પત્રક '!$A56="","",'વાર્ષિક પરિણામ પત્રક '!A56)</f>
        <v/>
      </c>
      <c r="B56" s="46" t="str">
        <f>IF('વાર્ષિક પરિણામ પત્રક '!$B56="","",'વાર્ષિક પરિણામ પત્રક '!B56)</f>
        <v/>
      </c>
      <c r="C56" s="5">
        <f>IF('વાર્ષિક પરિણામ પત્રક '!$C56="","",'વાર્ષિક પરિણામ પત્રક '!C56)</f>
        <v>49</v>
      </c>
      <c r="D56" s="186" t="str">
        <f>IF('વાર્ષિક પરિણામ પત્રક '!$D56="","",'વાર્ષિક પરિણામ પત્રક '!D56)</f>
        <v/>
      </c>
      <c r="E56" s="288"/>
      <c r="F56" s="288"/>
      <c r="G56" s="288"/>
      <c r="H56" s="397">
        <f t="shared" ref="H56:H65" si="18">SUM(E56:G56)</f>
        <v>0</v>
      </c>
      <c r="I56" s="42" t="str">
        <f t="shared" si="1"/>
        <v/>
      </c>
      <c r="J56" s="288"/>
      <c r="K56" s="288"/>
      <c r="L56" s="288"/>
      <c r="M56" s="397">
        <f t="shared" ref="M56:M65" si="19">SUM(J56:L56)</f>
        <v>0</v>
      </c>
      <c r="N56" s="42" t="str">
        <f t="shared" si="3"/>
        <v/>
      </c>
      <c r="O56" s="115"/>
      <c r="P56" s="115"/>
      <c r="Q56" s="38">
        <f>IF('વાર્ષિક પરિણામ પત્રક '!$C56="","",'વાર્ષિક પરિણામ પત્રક '!C56)</f>
        <v>49</v>
      </c>
      <c r="R56" s="288"/>
      <c r="S56" s="288"/>
      <c r="T56" s="288"/>
      <c r="U56" s="397">
        <f t="shared" ref="U56:U65" si="20">SUM(R56:T56)</f>
        <v>0</v>
      </c>
      <c r="V56" s="42" t="str">
        <f t="shared" si="5"/>
        <v/>
      </c>
      <c r="W56" s="288"/>
      <c r="X56" s="288"/>
      <c r="Y56" s="288"/>
      <c r="Z56" s="397">
        <f t="shared" ref="Z56:Z65" si="21">SUM(W56:Y56)</f>
        <v>0</v>
      </c>
      <c r="AA56" s="42" t="str">
        <f t="shared" si="7"/>
        <v/>
      </c>
      <c r="AB56" s="288"/>
      <c r="AC56" s="288"/>
      <c r="AD56" s="288"/>
      <c r="AE56" s="397">
        <f t="shared" ref="AE56:AE65" si="22">SUM(AB56:AD56)</f>
        <v>0</v>
      </c>
      <c r="AF56" s="42" t="str">
        <f t="shared" si="9"/>
        <v/>
      </c>
      <c r="AG56" s="38">
        <f>IF('વાર્ષિક પરિણામ પત્રક '!$C56="","",'વાર્ષિક પરિણામ પત્રક '!C56)</f>
        <v>49</v>
      </c>
      <c r="AH56" s="288"/>
      <c r="AI56" s="288"/>
      <c r="AJ56" s="288"/>
      <c r="AK56" s="397">
        <f t="shared" ref="AK56:AK65" si="23">SUM(AH56:AJ56)</f>
        <v>0</v>
      </c>
      <c r="AL56" s="42" t="str">
        <f t="shared" si="11"/>
        <v/>
      </c>
      <c r="AM56" s="288"/>
      <c r="AN56" s="288"/>
      <c r="AO56" s="288"/>
      <c r="AP56" s="397">
        <f t="shared" ref="AP56:AP65" si="24">SUM(AM56:AO56)</f>
        <v>0</v>
      </c>
      <c r="AQ56" s="42" t="str">
        <f t="shared" si="13"/>
        <v/>
      </c>
      <c r="AR56" s="289"/>
      <c r="AS56" s="42" t="str">
        <f t="shared" si="14"/>
        <v/>
      </c>
      <c r="AT56" s="399">
        <f t="shared" si="15"/>
        <v>0</v>
      </c>
      <c r="AU56" s="397">
        <f t="shared" si="16"/>
        <v>0</v>
      </c>
      <c r="AV56" s="42" t="str">
        <f t="shared" si="17"/>
        <v/>
      </c>
    </row>
    <row r="57" spans="1:48" ht="21" customHeight="1">
      <c r="A57" s="38" t="str">
        <f>IF('વાર્ષિક પરિણામ પત્રક '!$A57="","",'વાર્ષિક પરિણામ પત્રક '!A57)</f>
        <v/>
      </c>
      <c r="B57" s="46" t="str">
        <f>IF('વાર્ષિક પરિણામ પત્રક '!$B57="","",'વાર્ષિક પરિણામ પત્રક '!B57)</f>
        <v/>
      </c>
      <c r="C57" s="5">
        <f>IF('વાર્ષિક પરિણામ પત્રક '!$C57="","",'વાર્ષિક પરિણામ પત્રક '!C57)</f>
        <v>50</v>
      </c>
      <c r="D57" s="186" t="str">
        <f>IF('વાર્ષિક પરિણામ પત્રક '!$D57="","",'વાર્ષિક પરિણામ પત્રક '!D57)</f>
        <v/>
      </c>
      <c r="E57" s="288"/>
      <c r="F57" s="288"/>
      <c r="G57" s="288"/>
      <c r="H57" s="397">
        <f t="shared" si="18"/>
        <v>0</v>
      </c>
      <c r="I57" s="42" t="str">
        <f t="shared" si="1"/>
        <v/>
      </c>
      <c r="J57" s="288"/>
      <c r="K57" s="288"/>
      <c r="L57" s="288"/>
      <c r="M57" s="397">
        <f t="shared" si="19"/>
        <v>0</v>
      </c>
      <c r="N57" s="42" t="str">
        <f t="shared" si="3"/>
        <v/>
      </c>
      <c r="O57" s="115"/>
      <c r="P57" s="115"/>
      <c r="Q57" s="38">
        <f>IF('વાર્ષિક પરિણામ પત્રક '!$C57="","",'વાર્ષિક પરિણામ પત્રક '!C57)</f>
        <v>50</v>
      </c>
      <c r="R57" s="288"/>
      <c r="S57" s="288"/>
      <c r="T57" s="288"/>
      <c r="U57" s="397">
        <f t="shared" si="20"/>
        <v>0</v>
      </c>
      <c r="V57" s="42" t="str">
        <f t="shared" si="5"/>
        <v/>
      </c>
      <c r="W57" s="288"/>
      <c r="X57" s="288"/>
      <c r="Y57" s="288"/>
      <c r="Z57" s="397">
        <f t="shared" si="21"/>
        <v>0</v>
      </c>
      <c r="AA57" s="42" t="str">
        <f t="shared" si="7"/>
        <v/>
      </c>
      <c r="AB57" s="288"/>
      <c r="AC57" s="288"/>
      <c r="AD57" s="288"/>
      <c r="AE57" s="397">
        <f t="shared" si="22"/>
        <v>0</v>
      </c>
      <c r="AF57" s="42" t="str">
        <f t="shared" si="9"/>
        <v/>
      </c>
      <c r="AG57" s="38">
        <f>IF('વાર્ષિક પરિણામ પત્રક '!$C57="","",'વાર્ષિક પરિણામ પત્રક '!C57)</f>
        <v>50</v>
      </c>
      <c r="AH57" s="288"/>
      <c r="AI57" s="288"/>
      <c r="AJ57" s="288"/>
      <c r="AK57" s="397">
        <f t="shared" si="23"/>
        <v>0</v>
      </c>
      <c r="AL57" s="42" t="str">
        <f t="shared" si="11"/>
        <v/>
      </c>
      <c r="AM57" s="288"/>
      <c r="AN57" s="288"/>
      <c r="AO57" s="288"/>
      <c r="AP57" s="397">
        <f t="shared" si="24"/>
        <v>0</v>
      </c>
      <c r="AQ57" s="42" t="str">
        <f t="shared" si="13"/>
        <v/>
      </c>
      <c r="AR57" s="289"/>
      <c r="AS57" s="42" t="str">
        <f t="shared" si="14"/>
        <v/>
      </c>
      <c r="AT57" s="399">
        <f t="shared" si="15"/>
        <v>0</v>
      </c>
      <c r="AU57" s="397">
        <f t="shared" si="16"/>
        <v>0</v>
      </c>
      <c r="AV57" s="42" t="str">
        <f t="shared" si="17"/>
        <v/>
      </c>
    </row>
    <row r="58" spans="1:48" ht="21" customHeight="1">
      <c r="A58" s="38" t="str">
        <f>IF('વાર્ષિક પરિણામ પત્રક '!$A58="","",'વાર્ષિક પરિણામ પત્રક '!A58)</f>
        <v/>
      </c>
      <c r="B58" s="46" t="str">
        <f>IF('વાર્ષિક પરિણામ પત્રક '!$B58="","",'વાર્ષિક પરિણામ પત્રક '!B58)</f>
        <v/>
      </c>
      <c r="C58" s="5">
        <f>IF('વાર્ષિક પરિણામ પત્રક '!$C58="","",'વાર્ષિક પરિણામ પત્રક '!C58)</f>
        <v>51</v>
      </c>
      <c r="D58" s="186" t="str">
        <f>IF('વાર્ષિક પરિણામ પત્રક '!$D58="","",'વાર્ષિક પરિણામ પત્રક '!D58)</f>
        <v/>
      </c>
      <c r="E58" s="288"/>
      <c r="F58" s="288"/>
      <c r="G58" s="288"/>
      <c r="H58" s="397">
        <f t="shared" si="18"/>
        <v>0</v>
      </c>
      <c r="I58" s="42" t="str">
        <f t="shared" si="1"/>
        <v/>
      </c>
      <c r="J58" s="288"/>
      <c r="K58" s="288"/>
      <c r="L58" s="288"/>
      <c r="M58" s="397">
        <f t="shared" si="19"/>
        <v>0</v>
      </c>
      <c r="N58" s="42" t="str">
        <f t="shared" si="3"/>
        <v/>
      </c>
      <c r="O58" s="115"/>
      <c r="P58" s="115"/>
      <c r="Q58" s="38">
        <f>IF('વાર્ષિક પરિણામ પત્રક '!$C58="","",'વાર્ષિક પરિણામ પત્રક '!C58)</f>
        <v>51</v>
      </c>
      <c r="R58" s="288"/>
      <c r="S58" s="288"/>
      <c r="T58" s="288"/>
      <c r="U58" s="397">
        <f t="shared" si="20"/>
        <v>0</v>
      </c>
      <c r="V58" s="42" t="str">
        <f t="shared" si="5"/>
        <v/>
      </c>
      <c r="W58" s="288"/>
      <c r="X58" s="288"/>
      <c r="Y58" s="288"/>
      <c r="Z58" s="397">
        <f t="shared" si="21"/>
        <v>0</v>
      </c>
      <c r="AA58" s="42" t="str">
        <f t="shared" si="7"/>
        <v/>
      </c>
      <c r="AB58" s="288"/>
      <c r="AC58" s="288"/>
      <c r="AD58" s="288"/>
      <c r="AE58" s="397">
        <f t="shared" si="22"/>
        <v>0</v>
      </c>
      <c r="AF58" s="42" t="str">
        <f t="shared" si="9"/>
        <v/>
      </c>
      <c r="AG58" s="38">
        <f>IF('વાર્ષિક પરિણામ પત્રક '!$C58="","",'વાર્ષિક પરિણામ પત્રક '!C58)</f>
        <v>51</v>
      </c>
      <c r="AH58" s="288"/>
      <c r="AI58" s="288"/>
      <c r="AJ58" s="288"/>
      <c r="AK58" s="397">
        <f t="shared" si="23"/>
        <v>0</v>
      </c>
      <c r="AL58" s="42" t="str">
        <f t="shared" si="11"/>
        <v/>
      </c>
      <c r="AM58" s="288"/>
      <c r="AN58" s="288"/>
      <c r="AO58" s="288"/>
      <c r="AP58" s="397">
        <f t="shared" si="24"/>
        <v>0</v>
      </c>
      <c r="AQ58" s="42" t="str">
        <f t="shared" si="13"/>
        <v/>
      </c>
      <c r="AR58" s="289"/>
      <c r="AS58" s="42" t="str">
        <f t="shared" si="14"/>
        <v/>
      </c>
      <c r="AT58" s="399">
        <f t="shared" si="15"/>
        <v>0</v>
      </c>
      <c r="AU58" s="397">
        <f t="shared" si="16"/>
        <v>0</v>
      </c>
      <c r="AV58" s="42" t="str">
        <f t="shared" si="17"/>
        <v/>
      </c>
    </row>
    <row r="59" spans="1:48" ht="21" customHeight="1">
      <c r="A59" s="38" t="str">
        <f>IF('વાર્ષિક પરિણામ પત્રક '!$A59="","",'વાર્ષિક પરિણામ પત્રક '!A59)</f>
        <v/>
      </c>
      <c r="B59" s="46" t="str">
        <f>IF('વાર્ષિક પરિણામ પત્રક '!$B59="","",'વાર્ષિક પરિણામ પત્રક '!B59)</f>
        <v/>
      </c>
      <c r="C59" s="5">
        <f>IF('વાર્ષિક પરિણામ પત્રક '!$C59="","",'વાર્ષિક પરિણામ પત્રક '!C59)</f>
        <v>52</v>
      </c>
      <c r="D59" s="186" t="str">
        <f>IF('વાર્ષિક પરિણામ પત્રક '!$D59="","",'વાર્ષિક પરિણામ પત્રક '!D59)</f>
        <v/>
      </c>
      <c r="E59" s="288"/>
      <c r="F59" s="288"/>
      <c r="G59" s="288"/>
      <c r="H59" s="397">
        <f t="shared" si="18"/>
        <v>0</v>
      </c>
      <c r="I59" s="42" t="str">
        <f t="shared" si="1"/>
        <v/>
      </c>
      <c r="J59" s="288"/>
      <c r="K59" s="288"/>
      <c r="L59" s="288"/>
      <c r="M59" s="397">
        <f t="shared" si="19"/>
        <v>0</v>
      </c>
      <c r="N59" s="42" t="str">
        <f t="shared" si="3"/>
        <v/>
      </c>
      <c r="O59" s="115"/>
      <c r="P59" s="115"/>
      <c r="Q59" s="38">
        <f>IF('વાર્ષિક પરિણામ પત્રક '!$C59="","",'વાર્ષિક પરિણામ પત્રક '!C59)</f>
        <v>52</v>
      </c>
      <c r="R59" s="288"/>
      <c r="S59" s="288"/>
      <c r="T59" s="288"/>
      <c r="U59" s="397">
        <f t="shared" si="20"/>
        <v>0</v>
      </c>
      <c r="V59" s="42" t="str">
        <f t="shared" si="5"/>
        <v/>
      </c>
      <c r="W59" s="288"/>
      <c r="X59" s="288"/>
      <c r="Y59" s="288"/>
      <c r="Z59" s="397">
        <f t="shared" si="21"/>
        <v>0</v>
      </c>
      <c r="AA59" s="42" t="str">
        <f t="shared" si="7"/>
        <v/>
      </c>
      <c r="AB59" s="288"/>
      <c r="AC59" s="288"/>
      <c r="AD59" s="288"/>
      <c r="AE59" s="397">
        <f t="shared" si="22"/>
        <v>0</v>
      </c>
      <c r="AF59" s="42" t="str">
        <f t="shared" si="9"/>
        <v/>
      </c>
      <c r="AG59" s="38">
        <f>IF('વાર્ષિક પરિણામ પત્રક '!$C59="","",'વાર્ષિક પરિણામ પત્રક '!C59)</f>
        <v>52</v>
      </c>
      <c r="AH59" s="288"/>
      <c r="AI59" s="288"/>
      <c r="AJ59" s="288"/>
      <c r="AK59" s="397">
        <f t="shared" si="23"/>
        <v>0</v>
      </c>
      <c r="AL59" s="42" t="str">
        <f t="shared" si="11"/>
        <v/>
      </c>
      <c r="AM59" s="288"/>
      <c r="AN59" s="288"/>
      <c r="AO59" s="288"/>
      <c r="AP59" s="397">
        <f t="shared" si="24"/>
        <v>0</v>
      </c>
      <c r="AQ59" s="42" t="str">
        <f t="shared" si="13"/>
        <v/>
      </c>
      <c r="AR59" s="289"/>
      <c r="AS59" s="42" t="str">
        <f t="shared" si="14"/>
        <v/>
      </c>
      <c r="AT59" s="399">
        <f t="shared" si="15"/>
        <v>0</v>
      </c>
      <c r="AU59" s="397">
        <f t="shared" si="16"/>
        <v>0</v>
      </c>
      <c r="AV59" s="42" t="str">
        <f t="shared" si="17"/>
        <v/>
      </c>
    </row>
    <row r="60" spans="1:48" ht="21" customHeight="1">
      <c r="A60" s="38" t="str">
        <f>IF('વાર્ષિક પરિણામ પત્રક '!$A60="","",'વાર્ષિક પરિણામ પત્રક '!A60)</f>
        <v/>
      </c>
      <c r="B60" s="46" t="str">
        <f>IF('વાર્ષિક પરિણામ પત્રક '!$B60="","",'વાર્ષિક પરિણામ પત્રક '!B60)</f>
        <v/>
      </c>
      <c r="C60" s="5">
        <f>IF('વાર્ષિક પરિણામ પત્રક '!$C60="","",'વાર્ષિક પરિણામ પત્રક '!C60)</f>
        <v>53</v>
      </c>
      <c r="D60" s="186" t="str">
        <f>IF('વાર્ષિક પરિણામ પત્રક '!$D60="","",'વાર્ષિક પરિણામ પત્રક '!D60)</f>
        <v/>
      </c>
      <c r="E60" s="288"/>
      <c r="F60" s="288"/>
      <c r="G60" s="288"/>
      <c r="H60" s="397">
        <f t="shared" si="18"/>
        <v>0</v>
      </c>
      <c r="I60" s="42" t="str">
        <f t="shared" si="1"/>
        <v/>
      </c>
      <c r="J60" s="288"/>
      <c r="K60" s="288"/>
      <c r="L60" s="288"/>
      <c r="M60" s="397">
        <f t="shared" si="19"/>
        <v>0</v>
      </c>
      <c r="N60" s="42" t="str">
        <f t="shared" si="3"/>
        <v/>
      </c>
      <c r="O60" s="115"/>
      <c r="P60" s="115"/>
      <c r="Q60" s="38">
        <f>IF('વાર્ષિક પરિણામ પત્રક '!$C60="","",'વાર્ષિક પરિણામ પત્રક '!C60)</f>
        <v>53</v>
      </c>
      <c r="R60" s="288"/>
      <c r="S60" s="288"/>
      <c r="T60" s="288"/>
      <c r="U60" s="397">
        <f t="shared" si="20"/>
        <v>0</v>
      </c>
      <c r="V60" s="42" t="str">
        <f t="shared" si="5"/>
        <v/>
      </c>
      <c r="W60" s="288"/>
      <c r="X60" s="288"/>
      <c r="Y60" s="288"/>
      <c r="Z60" s="397">
        <f t="shared" si="21"/>
        <v>0</v>
      </c>
      <c r="AA60" s="42" t="str">
        <f t="shared" si="7"/>
        <v/>
      </c>
      <c r="AB60" s="288"/>
      <c r="AC60" s="288"/>
      <c r="AD60" s="288"/>
      <c r="AE60" s="397">
        <f t="shared" si="22"/>
        <v>0</v>
      </c>
      <c r="AF60" s="42" t="str">
        <f t="shared" si="9"/>
        <v/>
      </c>
      <c r="AG60" s="38">
        <f>IF('વાર્ષિક પરિણામ પત્રક '!$C60="","",'વાર્ષિક પરિણામ પત્રક '!C60)</f>
        <v>53</v>
      </c>
      <c r="AH60" s="288"/>
      <c r="AI60" s="288"/>
      <c r="AJ60" s="288"/>
      <c r="AK60" s="397">
        <f t="shared" si="23"/>
        <v>0</v>
      </c>
      <c r="AL60" s="42" t="str">
        <f t="shared" si="11"/>
        <v/>
      </c>
      <c r="AM60" s="288"/>
      <c r="AN60" s="288"/>
      <c r="AO60" s="288"/>
      <c r="AP60" s="397">
        <f t="shared" si="24"/>
        <v>0</v>
      </c>
      <c r="AQ60" s="42" t="str">
        <f t="shared" si="13"/>
        <v/>
      </c>
      <c r="AR60" s="289"/>
      <c r="AS60" s="42" t="str">
        <f t="shared" si="14"/>
        <v/>
      </c>
      <c r="AT60" s="399">
        <f t="shared" si="15"/>
        <v>0</v>
      </c>
      <c r="AU60" s="397">
        <f t="shared" si="16"/>
        <v>0</v>
      </c>
      <c r="AV60" s="42" t="str">
        <f t="shared" si="17"/>
        <v/>
      </c>
    </row>
    <row r="61" spans="1:48" ht="21" customHeight="1">
      <c r="A61" s="38" t="str">
        <f>IF('વાર્ષિક પરિણામ પત્રક '!$A61="","",'વાર્ષિક પરિણામ પત્રક '!A61)</f>
        <v/>
      </c>
      <c r="B61" s="46" t="str">
        <f>IF('વાર્ષિક પરિણામ પત્રક '!$B61="","",'વાર્ષિક પરિણામ પત્રક '!B61)</f>
        <v/>
      </c>
      <c r="C61" s="5">
        <f>IF('વાર્ષિક પરિણામ પત્રક '!$C61="","",'વાર્ષિક પરિણામ પત્રક '!C61)</f>
        <v>54</v>
      </c>
      <c r="D61" s="186" t="str">
        <f>IF('વાર્ષિક પરિણામ પત્રક '!$D61="","",'વાર્ષિક પરિણામ પત્રક '!D61)</f>
        <v/>
      </c>
      <c r="E61" s="288"/>
      <c r="F61" s="288"/>
      <c r="G61" s="288"/>
      <c r="H61" s="397">
        <f t="shared" si="18"/>
        <v>0</v>
      </c>
      <c r="I61" s="42" t="str">
        <f t="shared" si="1"/>
        <v/>
      </c>
      <c r="J61" s="288"/>
      <c r="K61" s="288"/>
      <c r="L61" s="288"/>
      <c r="M61" s="397">
        <f t="shared" si="19"/>
        <v>0</v>
      </c>
      <c r="N61" s="42" t="str">
        <f t="shared" si="3"/>
        <v/>
      </c>
      <c r="O61" s="115"/>
      <c r="P61" s="115"/>
      <c r="Q61" s="38">
        <f>IF('વાર્ષિક પરિણામ પત્રક '!$C61="","",'વાર્ષિક પરિણામ પત્રક '!C61)</f>
        <v>54</v>
      </c>
      <c r="R61" s="288"/>
      <c r="S61" s="288"/>
      <c r="T61" s="288"/>
      <c r="U61" s="397">
        <f t="shared" si="20"/>
        <v>0</v>
      </c>
      <c r="V61" s="42" t="str">
        <f t="shared" si="5"/>
        <v/>
      </c>
      <c r="W61" s="288"/>
      <c r="X61" s="288"/>
      <c r="Y61" s="288"/>
      <c r="Z61" s="397">
        <f t="shared" si="21"/>
        <v>0</v>
      </c>
      <c r="AA61" s="42" t="str">
        <f t="shared" si="7"/>
        <v/>
      </c>
      <c r="AB61" s="288"/>
      <c r="AC61" s="288"/>
      <c r="AD61" s="288"/>
      <c r="AE61" s="397">
        <f t="shared" si="22"/>
        <v>0</v>
      </c>
      <c r="AF61" s="42" t="str">
        <f t="shared" si="9"/>
        <v/>
      </c>
      <c r="AG61" s="38">
        <f>IF('વાર્ષિક પરિણામ પત્રક '!$C61="","",'વાર્ષિક પરિણામ પત્રક '!C61)</f>
        <v>54</v>
      </c>
      <c r="AH61" s="288"/>
      <c r="AI61" s="288"/>
      <c r="AJ61" s="288"/>
      <c r="AK61" s="397">
        <f t="shared" si="23"/>
        <v>0</v>
      </c>
      <c r="AL61" s="42" t="str">
        <f t="shared" si="11"/>
        <v/>
      </c>
      <c r="AM61" s="288"/>
      <c r="AN61" s="288"/>
      <c r="AO61" s="288"/>
      <c r="AP61" s="397">
        <f t="shared" si="24"/>
        <v>0</v>
      </c>
      <c r="AQ61" s="42" t="str">
        <f t="shared" si="13"/>
        <v/>
      </c>
      <c r="AR61" s="289"/>
      <c r="AS61" s="42" t="str">
        <f t="shared" si="14"/>
        <v/>
      </c>
      <c r="AT61" s="399">
        <f t="shared" si="15"/>
        <v>0</v>
      </c>
      <c r="AU61" s="397">
        <f t="shared" si="16"/>
        <v>0</v>
      </c>
      <c r="AV61" s="42" t="str">
        <f t="shared" si="17"/>
        <v/>
      </c>
    </row>
    <row r="62" spans="1:48" ht="21" customHeight="1">
      <c r="A62" s="38" t="str">
        <f>IF('વાર્ષિક પરિણામ પત્રક '!$A62="","",'વાર્ષિક પરિણામ પત્રક '!A62)</f>
        <v/>
      </c>
      <c r="B62" s="46" t="str">
        <f>IF('વાર્ષિક પરિણામ પત્રક '!$B62="","",'વાર્ષિક પરિણામ પત્રક '!B62)</f>
        <v/>
      </c>
      <c r="C62" s="5">
        <f>IF('વાર્ષિક પરિણામ પત્રક '!$C62="","",'વાર્ષિક પરિણામ પત્રક '!C62)</f>
        <v>55</v>
      </c>
      <c r="D62" s="186" t="str">
        <f>IF('વાર્ષિક પરિણામ પત્રક '!$D62="","",'વાર્ષિક પરિણામ પત્રક '!D62)</f>
        <v/>
      </c>
      <c r="E62" s="288"/>
      <c r="F62" s="288"/>
      <c r="G62" s="288"/>
      <c r="H62" s="397">
        <f t="shared" si="18"/>
        <v>0</v>
      </c>
      <c r="I62" s="42" t="str">
        <f t="shared" si="1"/>
        <v/>
      </c>
      <c r="J62" s="288"/>
      <c r="K62" s="288"/>
      <c r="L62" s="288"/>
      <c r="M62" s="397">
        <f t="shared" si="19"/>
        <v>0</v>
      </c>
      <c r="N62" s="42" t="str">
        <f t="shared" si="3"/>
        <v/>
      </c>
      <c r="O62" s="115"/>
      <c r="P62" s="115"/>
      <c r="Q62" s="38">
        <f>IF('વાર્ષિક પરિણામ પત્રક '!$C62="","",'વાર્ષિક પરિણામ પત્રક '!C62)</f>
        <v>55</v>
      </c>
      <c r="R62" s="288"/>
      <c r="S62" s="288"/>
      <c r="T62" s="288"/>
      <c r="U62" s="397">
        <f t="shared" si="20"/>
        <v>0</v>
      </c>
      <c r="V62" s="42" t="str">
        <f t="shared" si="5"/>
        <v/>
      </c>
      <c r="W62" s="288"/>
      <c r="X62" s="288"/>
      <c r="Y62" s="288"/>
      <c r="Z62" s="397">
        <f t="shared" si="21"/>
        <v>0</v>
      </c>
      <c r="AA62" s="42" t="str">
        <f t="shared" si="7"/>
        <v/>
      </c>
      <c r="AB62" s="288"/>
      <c r="AC62" s="288"/>
      <c r="AD62" s="288"/>
      <c r="AE62" s="397">
        <f t="shared" si="22"/>
        <v>0</v>
      </c>
      <c r="AF62" s="42" t="str">
        <f t="shared" si="9"/>
        <v/>
      </c>
      <c r="AG62" s="38">
        <f>IF('વાર્ષિક પરિણામ પત્રક '!$C62="","",'વાર્ષિક પરિણામ પત્રક '!C62)</f>
        <v>55</v>
      </c>
      <c r="AH62" s="288"/>
      <c r="AI62" s="288"/>
      <c r="AJ62" s="288"/>
      <c r="AK62" s="397">
        <f t="shared" si="23"/>
        <v>0</v>
      </c>
      <c r="AL62" s="42" t="str">
        <f t="shared" si="11"/>
        <v/>
      </c>
      <c r="AM62" s="288"/>
      <c r="AN62" s="288"/>
      <c r="AO62" s="288"/>
      <c r="AP62" s="397">
        <f t="shared" si="24"/>
        <v>0</v>
      </c>
      <c r="AQ62" s="42" t="str">
        <f t="shared" si="13"/>
        <v/>
      </c>
      <c r="AR62" s="289"/>
      <c r="AS62" s="42" t="str">
        <f t="shared" si="14"/>
        <v/>
      </c>
      <c r="AT62" s="399">
        <f t="shared" si="15"/>
        <v>0</v>
      </c>
      <c r="AU62" s="397">
        <f t="shared" si="16"/>
        <v>0</v>
      </c>
      <c r="AV62" s="42" t="str">
        <f t="shared" si="17"/>
        <v/>
      </c>
    </row>
    <row r="63" spans="1:48" ht="21" customHeight="1">
      <c r="A63" s="38" t="str">
        <f>IF('વાર્ષિક પરિણામ પત્રક '!$A63="","",'વાર્ષિક પરિણામ પત્રક '!A63)</f>
        <v/>
      </c>
      <c r="B63" s="46" t="str">
        <f>IF('વાર્ષિક પરિણામ પત્રક '!$B63="","",'વાર્ષિક પરિણામ પત્રક '!B63)</f>
        <v/>
      </c>
      <c r="C63" s="5">
        <f>IF('વાર્ષિક પરિણામ પત્રક '!$C63="","",'વાર્ષિક પરિણામ પત્રક '!C63)</f>
        <v>56</v>
      </c>
      <c r="D63" s="186" t="str">
        <f>IF('વાર્ષિક પરિણામ પત્રક '!$D63="","",'વાર્ષિક પરિણામ પત્રક '!D63)</f>
        <v/>
      </c>
      <c r="E63" s="288"/>
      <c r="F63" s="288"/>
      <c r="G63" s="288"/>
      <c r="H63" s="397">
        <f t="shared" si="18"/>
        <v>0</v>
      </c>
      <c r="I63" s="42" t="str">
        <f t="shared" si="1"/>
        <v/>
      </c>
      <c r="J63" s="288"/>
      <c r="K63" s="288"/>
      <c r="L63" s="288"/>
      <c r="M63" s="397">
        <f t="shared" si="19"/>
        <v>0</v>
      </c>
      <c r="N63" s="42" t="str">
        <f t="shared" si="3"/>
        <v/>
      </c>
      <c r="O63" s="115"/>
      <c r="P63" s="115"/>
      <c r="Q63" s="38">
        <f>IF('વાર્ષિક પરિણામ પત્રક '!$C63="","",'વાર્ષિક પરિણામ પત્રક '!C63)</f>
        <v>56</v>
      </c>
      <c r="R63" s="288"/>
      <c r="S63" s="288"/>
      <c r="T63" s="288"/>
      <c r="U63" s="397">
        <f t="shared" si="20"/>
        <v>0</v>
      </c>
      <c r="V63" s="42" t="str">
        <f t="shared" si="5"/>
        <v/>
      </c>
      <c r="W63" s="288"/>
      <c r="X63" s="288"/>
      <c r="Y63" s="288"/>
      <c r="Z63" s="397">
        <f t="shared" si="21"/>
        <v>0</v>
      </c>
      <c r="AA63" s="42" t="str">
        <f t="shared" si="7"/>
        <v/>
      </c>
      <c r="AB63" s="288"/>
      <c r="AC63" s="288"/>
      <c r="AD63" s="288"/>
      <c r="AE63" s="397">
        <f t="shared" si="22"/>
        <v>0</v>
      </c>
      <c r="AF63" s="42" t="str">
        <f t="shared" si="9"/>
        <v/>
      </c>
      <c r="AG63" s="38">
        <f>IF('વાર્ષિક પરિણામ પત્રક '!$C63="","",'વાર્ષિક પરિણામ પત્રક '!C63)</f>
        <v>56</v>
      </c>
      <c r="AH63" s="288"/>
      <c r="AI63" s="288"/>
      <c r="AJ63" s="288"/>
      <c r="AK63" s="397">
        <f t="shared" si="23"/>
        <v>0</v>
      </c>
      <c r="AL63" s="42" t="str">
        <f t="shared" si="11"/>
        <v/>
      </c>
      <c r="AM63" s="288"/>
      <c r="AN63" s="288"/>
      <c r="AO63" s="288"/>
      <c r="AP63" s="397">
        <f t="shared" si="24"/>
        <v>0</v>
      </c>
      <c r="AQ63" s="42" t="str">
        <f t="shared" si="13"/>
        <v/>
      </c>
      <c r="AR63" s="289"/>
      <c r="AS63" s="42" t="str">
        <f t="shared" si="14"/>
        <v/>
      </c>
      <c r="AT63" s="399">
        <f t="shared" si="15"/>
        <v>0</v>
      </c>
      <c r="AU63" s="397">
        <f t="shared" si="16"/>
        <v>0</v>
      </c>
      <c r="AV63" s="42" t="str">
        <f t="shared" si="17"/>
        <v/>
      </c>
    </row>
    <row r="64" spans="1:48" ht="21" customHeight="1">
      <c r="A64" s="38" t="str">
        <f>IF('વાર્ષિક પરિણામ પત્રક '!$A64="","",'વાર્ષિક પરિણામ પત્રક '!A64)</f>
        <v/>
      </c>
      <c r="B64" s="46" t="str">
        <f>IF('વાર્ષિક પરિણામ પત્રક '!$B64="","",'વાર્ષિક પરિણામ પત્રક '!B64)</f>
        <v/>
      </c>
      <c r="C64" s="5">
        <f>IF('વાર્ષિક પરિણામ પત્રક '!$C64="","",'વાર્ષિક પરિણામ પત્રક '!C64)</f>
        <v>57</v>
      </c>
      <c r="D64" s="186" t="str">
        <f>IF('વાર્ષિક પરિણામ પત્રક '!$D64="","",'વાર્ષિક પરિણામ પત્રક '!D64)</f>
        <v/>
      </c>
      <c r="E64" s="288"/>
      <c r="F64" s="288"/>
      <c r="G64" s="288"/>
      <c r="H64" s="397">
        <f t="shared" si="18"/>
        <v>0</v>
      </c>
      <c r="I64" s="42" t="str">
        <f t="shared" si="1"/>
        <v/>
      </c>
      <c r="J64" s="288"/>
      <c r="K64" s="288"/>
      <c r="L64" s="288"/>
      <c r="M64" s="397">
        <f t="shared" si="19"/>
        <v>0</v>
      </c>
      <c r="N64" s="42" t="str">
        <f t="shared" si="3"/>
        <v/>
      </c>
      <c r="O64" s="115"/>
      <c r="P64" s="115"/>
      <c r="Q64" s="38">
        <f>IF('વાર્ષિક પરિણામ પત્રક '!$C64="","",'વાર્ષિક પરિણામ પત્રક '!C64)</f>
        <v>57</v>
      </c>
      <c r="R64" s="288"/>
      <c r="S64" s="288"/>
      <c r="T64" s="288"/>
      <c r="U64" s="397">
        <f t="shared" si="20"/>
        <v>0</v>
      </c>
      <c r="V64" s="42" t="str">
        <f t="shared" si="5"/>
        <v/>
      </c>
      <c r="W64" s="288"/>
      <c r="X64" s="288"/>
      <c r="Y64" s="288"/>
      <c r="Z64" s="397">
        <f t="shared" si="21"/>
        <v>0</v>
      </c>
      <c r="AA64" s="42" t="str">
        <f t="shared" si="7"/>
        <v/>
      </c>
      <c r="AB64" s="288"/>
      <c r="AC64" s="288"/>
      <c r="AD64" s="288"/>
      <c r="AE64" s="397">
        <f t="shared" si="22"/>
        <v>0</v>
      </c>
      <c r="AF64" s="42" t="str">
        <f t="shared" si="9"/>
        <v/>
      </c>
      <c r="AG64" s="38">
        <f>IF('વાર્ષિક પરિણામ પત્રક '!$C64="","",'વાર્ષિક પરિણામ પત્રક '!C64)</f>
        <v>57</v>
      </c>
      <c r="AH64" s="288"/>
      <c r="AI64" s="288"/>
      <c r="AJ64" s="288"/>
      <c r="AK64" s="397">
        <f t="shared" si="23"/>
        <v>0</v>
      </c>
      <c r="AL64" s="42" t="str">
        <f t="shared" si="11"/>
        <v/>
      </c>
      <c r="AM64" s="288"/>
      <c r="AN64" s="288"/>
      <c r="AO64" s="288"/>
      <c r="AP64" s="397">
        <f t="shared" si="24"/>
        <v>0</v>
      </c>
      <c r="AQ64" s="42" t="str">
        <f t="shared" si="13"/>
        <v/>
      </c>
      <c r="AR64" s="289"/>
      <c r="AS64" s="42" t="str">
        <f t="shared" si="14"/>
        <v/>
      </c>
      <c r="AT64" s="399">
        <f t="shared" si="15"/>
        <v>0</v>
      </c>
      <c r="AU64" s="397">
        <f t="shared" si="16"/>
        <v>0</v>
      </c>
      <c r="AV64" s="42" t="str">
        <f t="shared" si="17"/>
        <v/>
      </c>
    </row>
    <row r="65" spans="1:48" ht="21" customHeight="1">
      <c r="A65" s="38" t="str">
        <f>IF('વાર્ષિક પરિણામ પત્રક '!$A65="","",'વાર્ષિક પરિણામ પત્રક '!A65)</f>
        <v/>
      </c>
      <c r="B65" s="46" t="str">
        <f>IF('વાર્ષિક પરિણામ પત્રક '!$B65="","",'વાર્ષિક પરિણામ પત્રક '!B65)</f>
        <v/>
      </c>
      <c r="C65" s="5">
        <f>IF('વાર્ષિક પરિણામ પત્રક '!$C65="","",'વાર્ષિક પરિણામ પત્રક '!C65)</f>
        <v>58</v>
      </c>
      <c r="D65" s="186" t="str">
        <f>IF('વાર્ષિક પરિણામ પત્રક '!$D65="","",'વાર્ષિક પરિણામ પત્રક '!D65)</f>
        <v/>
      </c>
      <c r="E65" s="288"/>
      <c r="F65" s="288"/>
      <c r="G65" s="288"/>
      <c r="H65" s="397">
        <f t="shared" si="18"/>
        <v>0</v>
      </c>
      <c r="I65" s="42" t="str">
        <f t="shared" si="1"/>
        <v/>
      </c>
      <c r="J65" s="288"/>
      <c r="K65" s="288"/>
      <c r="L65" s="288"/>
      <c r="M65" s="397">
        <f t="shared" si="19"/>
        <v>0</v>
      </c>
      <c r="N65" s="42" t="str">
        <f t="shared" si="3"/>
        <v/>
      </c>
      <c r="O65" s="115"/>
      <c r="P65" s="115"/>
      <c r="Q65" s="38">
        <f>IF('વાર્ષિક પરિણામ પત્રક '!$C65="","",'વાર્ષિક પરિણામ પત્રક '!C65)</f>
        <v>58</v>
      </c>
      <c r="R65" s="288"/>
      <c r="S65" s="288"/>
      <c r="T65" s="288"/>
      <c r="U65" s="397">
        <f t="shared" si="20"/>
        <v>0</v>
      </c>
      <c r="V65" s="42" t="str">
        <f t="shared" si="5"/>
        <v/>
      </c>
      <c r="W65" s="288"/>
      <c r="X65" s="288"/>
      <c r="Y65" s="288"/>
      <c r="Z65" s="397">
        <f t="shared" si="21"/>
        <v>0</v>
      </c>
      <c r="AA65" s="42" t="str">
        <f t="shared" si="7"/>
        <v/>
      </c>
      <c r="AB65" s="288"/>
      <c r="AC65" s="288"/>
      <c r="AD65" s="288"/>
      <c r="AE65" s="397">
        <f t="shared" si="22"/>
        <v>0</v>
      </c>
      <c r="AF65" s="42" t="str">
        <f t="shared" si="9"/>
        <v/>
      </c>
      <c r="AG65" s="38">
        <f>IF('વાર્ષિક પરિણામ પત્રક '!$C65="","",'વાર્ષિક પરિણામ પત્રક '!C65)</f>
        <v>58</v>
      </c>
      <c r="AH65" s="288"/>
      <c r="AI65" s="288"/>
      <c r="AJ65" s="288"/>
      <c r="AK65" s="397">
        <f t="shared" si="23"/>
        <v>0</v>
      </c>
      <c r="AL65" s="42" t="str">
        <f t="shared" si="11"/>
        <v/>
      </c>
      <c r="AM65" s="288"/>
      <c r="AN65" s="288"/>
      <c r="AO65" s="288"/>
      <c r="AP65" s="397">
        <f t="shared" si="24"/>
        <v>0</v>
      </c>
      <c r="AQ65" s="42" t="str">
        <f t="shared" si="13"/>
        <v/>
      </c>
      <c r="AR65" s="289"/>
      <c r="AS65" s="42" t="str">
        <f t="shared" si="14"/>
        <v/>
      </c>
      <c r="AT65" s="399">
        <f t="shared" si="15"/>
        <v>0</v>
      </c>
      <c r="AU65" s="397">
        <f t="shared" si="16"/>
        <v>0</v>
      </c>
      <c r="AV65" s="42" t="str">
        <f t="shared" si="17"/>
        <v/>
      </c>
    </row>
    <row r="66" spans="1:48" ht="21" customHeight="1">
      <c r="A66" s="38" t="str">
        <f>IF('વાર્ષિક પરિણામ પત્રક '!$A66="","",'વાર્ષિક પરિણામ પત્રક '!A66)</f>
        <v/>
      </c>
      <c r="B66" s="46" t="str">
        <f>IF('વાર્ષિક પરિણામ પત્રક '!$B66="","",'વાર્ષિક પરિણામ પત્રક '!B66)</f>
        <v/>
      </c>
      <c r="C66" s="5">
        <f>IF('વાર્ષિક પરિણામ પત્રક '!$C66="","",'વાર્ષિક પરિણામ પત્રક '!C66)</f>
        <v>59</v>
      </c>
      <c r="D66" s="186" t="str">
        <f>IF('વાર્ષિક પરિણામ પત્રક '!$D66="","",'વાર્ષિક પરિણામ પત્રક '!D66)</f>
        <v/>
      </c>
      <c r="E66" s="288"/>
      <c r="F66" s="288"/>
      <c r="G66" s="288"/>
      <c r="H66" s="397">
        <f>SUM(E66:G66)</f>
        <v>0</v>
      </c>
      <c r="I66" s="42" t="str">
        <f>IF(H66&gt;79,"A",IF(H66&gt;64,"B",IF(H66&gt;49,"C",IF(H66&gt;34,"D",IF(H66&gt;0,"E","")))))</f>
        <v/>
      </c>
      <c r="J66" s="288"/>
      <c r="K66" s="288"/>
      <c r="L66" s="288"/>
      <c r="M66" s="397">
        <f>SUM(J66:L66)</f>
        <v>0</v>
      </c>
      <c r="N66" s="42" t="str">
        <f>IF(M66&gt;79,"A",IF(M66&gt;64,"B",IF(M66&gt;49,"C",IF(M66&gt;34,"D",IF(M66&gt;0,"E","")))))</f>
        <v/>
      </c>
      <c r="O66" s="115"/>
      <c r="P66" s="115"/>
      <c r="Q66" s="38">
        <f>IF('વાર્ષિક પરિણામ પત્રક '!$C66="","",'વાર્ષિક પરિણામ પત્રક '!C66)</f>
        <v>59</v>
      </c>
      <c r="R66" s="288"/>
      <c r="S66" s="288"/>
      <c r="T66" s="288"/>
      <c r="U66" s="397">
        <f>SUM(R66:T66)</f>
        <v>0</v>
      </c>
      <c r="V66" s="42" t="str">
        <f>IF(U66&gt;79,"A",IF(U66&gt;64,"B",IF(U66&gt;49,"C",IF(U66&gt;34,"D",IF(U66&gt;0,"E","")))))</f>
        <v/>
      </c>
      <c r="W66" s="288"/>
      <c r="X66" s="288"/>
      <c r="Y66" s="288"/>
      <c r="Z66" s="397">
        <f>SUM(W66:Y66)</f>
        <v>0</v>
      </c>
      <c r="AA66" s="42" t="str">
        <f>IF(Z66&gt;79,"A",IF(Z66&gt;64,"B",IF(Z66&gt;49,"C",IF(Z66&gt;34,"D",IF(Z66&gt;0,"E","")))))</f>
        <v/>
      </c>
      <c r="AB66" s="288"/>
      <c r="AC66" s="288"/>
      <c r="AD66" s="288"/>
      <c r="AE66" s="397">
        <f>SUM(AB66:AD66)</f>
        <v>0</v>
      </c>
      <c r="AF66" s="42" t="str">
        <f>IF(AE66&gt;79,"A",IF(AE66&gt;64,"B",IF(AE66&gt;49,"C",IF(AE66&gt;34,"D",IF(AE66&gt;0,"E","")))))</f>
        <v/>
      </c>
      <c r="AG66" s="38">
        <f>IF('વાર્ષિક પરિણામ પત્રક '!$C66="","",'વાર્ષિક પરિણામ પત્રક '!C66)</f>
        <v>59</v>
      </c>
      <c r="AH66" s="288"/>
      <c r="AI66" s="288"/>
      <c r="AJ66" s="288"/>
      <c r="AK66" s="397">
        <f>SUM(AH66:AJ66)</f>
        <v>0</v>
      </c>
      <c r="AL66" s="42" t="str">
        <f>IF(AK66&gt;79,"A",IF(AK66&gt;64,"B",IF(AK66&gt;49,"C",IF(AK66&gt;34,"D",IF(AK66&gt;0,"E","")))))</f>
        <v/>
      </c>
      <c r="AM66" s="288"/>
      <c r="AN66" s="288"/>
      <c r="AO66" s="288"/>
      <c r="AP66" s="397">
        <f>SUM(AM66:AO66)</f>
        <v>0</v>
      </c>
      <c r="AQ66" s="42" t="str">
        <f>IF(AP66&gt;79,"A",IF(AP66&gt;64,"B",IF(AP66&gt;49,"C",IF(AP66&gt;34,"D",IF(AP66&gt;0,"E","")))))</f>
        <v/>
      </c>
      <c r="AR66" s="289"/>
      <c r="AS66" s="42" t="str">
        <f t="shared" si="14"/>
        <v/>
      </c>
      <c r="AT66" s="399">
        <f t="shared" si="15"/>
        <v>0</v>
      </c>
      <c r="AU66" s="397">
        <f t="shared" si="16"/>
        <v>0</v>
      </c>
      <c r="AV66" s="42" t="str">
        <f>IF(AU66&gt;79,"A",IF(AU66&gt;64,"B",IF(AU66&gt;49,"C",IF(AU66&gt;34,"D",IF(AU66&gt;0,"E","")))))</f>
        <v/>
      </c>
    </row>
    <row r="67" spans="1:48" ht="21" customHeight="1">
      <c r="A67" s="38" t="str">
        <f>IF('વાર્ષિક પરિણામ પત્રક '!$A67="","",'વાર્ષિક પરિણામ પત્રક '!A67)</f>
        <v/>
      </c>
      <c r="B67" s="46" t="str">
        <f>IF('વાર્ષિક પરિણામ પત્રક '!$B67="","",'વાર્ષિક પરિણામ પત્રક '!B67)</f>
        <v/>
      </c>
      <c r="C67" s="5">
        <f>IF('વાર્ષિક પરિણામ પત્રક '!$C67="","",'વાર્ષિક પરિણામ પત્રક '!C67)</f>
        <v>60</v>
      </c>
      <c r="D67" s="186" t="str">
        <f>IF('વાર્ષિક પરિણામ પત્રક '!$D67="","",'વાર્ષિક પરિણામ પત્રક '!D67)</f>
        <v/>
      </c>
      <c r="E67" s="288"/>
      <c r="F67" s="288"/>
      <c r="G67" s="288"/>
      <c r="H67" s="397">
        <f>SUM(E67:G67)</f>
        <v>0</v>
      </c>
      <c r="I67" s="42" t="str">
        <f>IF(H67&gt;79,"A",IF(H67&gt;64,"B",IF(H67&gt;49,"C",IF(H67&gt;34,"D",IF(H67&gt;0,"E","")))))</f>
        <v/>
      </c>
      <c r="J67" s="288"/>
      <c r="K67" s="288"/>
      <c r="L67" s="288"/>
      <c r="M67" s="397">
        <f>SUM(J67:L67)</f>
        <v>0</v>
      </c>
      <c r="N67" s="42" t="str">
        <f>IF(M67&gt;79,"A",IF(M67&gt;64,"B",IF(M67&gt;49,"C",IF(M67&gt;34,"D",IF(M67&gt;0,"E","")))))</f>
        <v/>
      </c>
      <c r="O67" s="115"/>
      <c r="P67" s="115"/>
      <c r="Q67" s="38">
        <f>IF('વાર્ષિક પરિણામ પત્રક '!$C67="","",'વાર્ષિક પરિણામ પત્રક '!C67)</f>
        <v>60</v>
      </c>
      <c r="R67" s="288"/>
      <c r="S67" s="288"/>
      <c r="T67" s="288"/>
      <c r="U67" s="397">
        <f>SUM(R67:T67)</f>
        <v>0</v>
      </c>
      <c r="V67" s="42" t="str">
        <f>IF(U67&gt;79,"A",IF(U67&gt;64,"B",IF(U67&gt;49,"C",IF(U67&gt;34,"D",IF(U67&gt;0,"E","")))))</f>
        <v/>
      </c>
      <c r="W67" s="288"/>
      <c r="X67" s="288"/>
      <c r="Y67" s="288"/>
      <c r="Z67" s="397">
        <f>SUM(W67:Y67)</f>
        <v>0</v>
      </c>
      <c r="AA67" s="42" t="str">
        <f>IF(Z67&gt;79,"A",IF(Z67&gt;64,"B",IF(Z67&gt;49,"C",IF(Z67&gt;34,"D",IF(Z67&gt;0,"E","")))))</f>
        <v/>
      </c>
      <c r="AB67" s="288"/>
      <c r="AC67" s="288"/>
      <c r="AD67" s="288"/>
      <c r="AE67" s="397">
        <f>SUM(AB67:AD67)</f>
        <v>0</v>
      </c>
      <c r="AF67" s="42" t="str">
        <f>IF(AE67&gt;79,"A",IF(AE67&gt;64,"B",IF(AE67&gt;49,"C",IF(AE67&gt;34,"D",IF(AE67&gt;0,"E","")))))</f>
        <v/>
      </c>
      <c r="AG67" s="38">
        <f>IF('વાર્ષિક પરિણામ પત્રક '!$C67="","",'વાર્ષિક પરિણામ પત્રક '!C67)</f>
        <v>60</v>
      </c>
      <c r="AH67" s="288"/>
      <c r="AI67" s="288"/>
      <c r="AJ67" s="288"/>
      <c r="AK67" s="397">
        <f>SUM(AH67:AJ67)</f>
        <v>0</v>
      </c>
      <c r="AL67" s="42" t="str">
        <f>IF(AK67&gt;79,"A",IF(AK67&gt;64,"B",IF(AK67&gt;49,"C",IF(AK67&gt;34,"D",IF(AK67&gt;0,"E","")))))</f>
        <v/>
      </c>
      <c r="AM67" s="288"/>
      <c r="AN67" s="288"/>
      <c r="AO67" s="288"/>
      <c r="AP67" s="397">
        <f>SUM(AM67:AO67)</f>
        <v>0</v>
      </c>
      <c r="AQ67" s="42" t="str">
        <f>IF(AP67&gt;79,"A",IF(AP67&gt;64,"B",IF(AP67&gt;49,"C",IF(AP67&gt;34,"D",IF(AP67&gt;0,"E","")))))</f>
        <v/>
      </c>
      <c r="AR67" s="289"/>
      <c r="AS67" s="42" t="str">
        <f t="shared" si="14"/>
        <v/>
      </c>
      <c r="AT67" s="399">
        <f t="shared" si="15"/>
        <v>0</v>
      </c>
      <c r="AU67" s="397">
        <f t="shared" si="16"/>
        <v>0</v>
      </c>
      <c r="AV67" s="42" t="str">
        <f>IF(AU67&gt;79,"A",IF(AU67&gt;64,"B",IF(AU67&gt;49,"C",IF(AU67&gt;34,"D",IF(AU67&gt;0,"E","")))))</f>
        <v/>
      </c>
    </row>
    <row r="68" spans="1:48" ht="21" customHeight="1">
      <c r="A68" s="38" t="str">
        <f>IF('વાર્ષિક પરિણામ પત્રક '!$A68="","",'વાર્ષિક પરિણામ પત્રક '!A68)</f>
        <v/>
      </c>
      <c r="B68" s="46" t="str">
        <f>IF('વાર્ષિક પરિણામ પત્રક '!$B68="","",'વાર્ષિક પરિણામ પત્રક '!B68)</f>
        <v/>
      </c>
      <c r="C68" s="5">
        <f>IF('વાર્ષિક પરિણામ પત્રક '!$C68="","",'વાર્ષિક પરિણામ પત્રક '!C68)</f>
        <v>61</v>
      </c>
      <c r="D68" s="186" t="str">
        <f>IF('વાર્ષિક પરિણામ પત્રક '!$D68="","",'વાર્ષિક પરિણામ પત્રક '!D68)</f>
        <v/>
      </c>
      <c r="E68" s="288"/>
      <c r="F68" s="288"/>
      <c r="G68" s="288"/>
      <c r="H68" s="397">
        <f>SUM(E68:G68)</f>
        <v>0</v>
      </c>
      <c r="I68" s="42" t="str">
        <f>IF(H68&gt;79,"A",IF(H68&gt;64,"B",IF(H68&gt;49,"C",IF(H68&gt;34,"D",IF(H68&gt;0,"E","")))))</f>
        <v/>
      </c>
      <c r="J68" s="288"/>
      <c r="K68" s="288"/>
      <c r="L68" s="288"/>
      <c r="M68" s="397">
        <f>SUM(J68:L68)</f>
        <v>0</v>
      </c>
      <c r="N68" s="42" t="str">
        <f>IF(M68&gt;79,"A",IF(M68&gt;64,"B",IF(M68&gt;49,"C",IF(M68&gt;34,"D",IF(M68&gt;0,"E","")))))</f>
        <v/>
      </c>
      <c r="O68" s="115"/>
      <c r="P68" s="115"/>
      <c r="Q68" s="38">
        <f>IF('વાર્ષિક પરિણામ પત્રક '!$C68="","",'વાર્ષિક પરિણામ પત્રક '!C68)</f>
        <v>61</v>
      </c>
      <c r="R68" s="288"/>
      <c r="S68" s="288"/>
      <c r="T68" s="288"/>
      <c r="U68" s="397">
        <f>SUM(R68:T68)</f>
        <v>0</v>
      </c>
      <c r="V68" s="42" t="str">
        <f>IF(U68&gt;79,"A",IF(U68&gt;64,"B",IF(U68&gt;49,"C",IF(U68&gt;34,"D",IF(U68&gt;0,"E","")))))</f>
        <v/>
      </c>
      <c r="W68" s="288"/>
      <c r="X68" s="288"/>
      <c r="Y68" s="288"/>
      <c r="Z68" s="397">
        <f>SUM(W68:Y68)</f>
        <v>0</v>
      </c>
      <c r="AA68" s="42" t="str">
        <f>IF(Z68&gt;79,"A",IF(Z68&gt;64,"B",IF(Z68&gt;49,"C",IF(Z68&gt;34,"D",IF(Z68&gt;0,"E","")))))</f>
        <v/>
      </c>
      <c r="AB68" s="288"/>
      <c r="AC68" s="288"/>
      <c r="AD68" s="288"/>
      <c r="AE68" s="397">
        <f>SUM(AB68:AD68)</f>
        <v>0</v>
      </c>
      <c r="AF68" s="42" t="str">
        <f>IF(AE68&gt;79,"A",IF(AE68&gt;64,"B",IF(AE68&gt;49,"C",IF(AE68&gt;34,"D",IF(AE68&gt;0,"E","")))))</f>
        <v/>
      </c>
      <c r="AG68" s="38">
        <f>IF('વાર્ષિક પરિણામ પત્રક '!$C68="","",'વાર્ષિક પરિણામ પત્રક '!C68)</f>
        <v>61</v>
      </c>
      <c r="AH68" s="288"/>
      <c r="AI68" s="288"/>
      <c r="AJ68" s="288"/>
      <c r="AK68" s="397">
        <f>SUM(AH68:AJ68)</f>
        <v>0</v>
      </c>
      <c r="AL68" s="42" t="str">
        <f>IF(AK68&gt;79,"A",IF(AK68&gt;64,"B",IF(AK68&gt;49,"C",IF(AK68&gt;34,"D",IF(AK68&gt;0,"E","")))))</f>
        <v/>
      </c>
      <c r="AM68" s="288"/>
      <c r="AN68" s="288"/>
      <c r="AO68" s="288"/>
      <c r="AP68" s="397">
        <f>SUM(AM68:AO68)</f>
        <v>0</v>
      </c>
      <c r="AQ68" s="42" t="str">
        <f>IF(AP68&gt;79,"A",IF(AP68&gt;64,"B",IF(AP68&gt;49,"C",IF(AP68&gt;34,"D",IF(AP68&gt;0,"E","")))))</f>
        <v/>
      </c>
      <c r="AR68" s="289"/>
      <c r="AS68" s="42" t="str">
        <f t="shared" si="14"/>
        <v/>
      </c>
      <c r="AT68" s="399">
        <f t="shared" si="15"/>
        <v>0</v>
      </c>
      <c r="AU68" s="397">
        <f t="shared" si="16"/>
        <v>0</v>
      </c>
      <c r="AV68" s="42" t="str">
        <f>IF(AU68&gt;79,"A",IF(AU68&gt;64,"B",IF(AU68&gt;49,"C",IF(AU68&gt;34,"D",IF(AU68&gt;0,"E","")))))</f>
        <v/>
      </c>
    </row>
    <row r="69" spans="1:48" ht="21" customHeight="1">
      <c r="A69" s="38" t="str">
        <f>IF('વાર્ષિક પરિણામ પત્રક '!$A69="","",'વાર્ષિક પરિણામ પત્રક '!A69)</f>
        <v/>
      </c>
      <c r="B69" s="46" t="str">
        <f>IF('વાર્ષિક પરિણામ પત્રક '!$B69="","",'વાર્ષિક પરિણામ પત્રક '!B69)</f>
        <v/>
      </c>
      <c r="C69" s="5">
        <f>IF('વાર્ષિક પરિણામ પત્રક '!$C69="","",'વાર્ષિક પરિણામ પત્રક '!C69)</f>
        <v>62</v>
      </c>
      <c r="D69" s="186" t="str">
        <f>IF('વાર્ષિક પરિણામ પત્રક '!$D69="","",'વાર્ષિક પરિણામ પત્રક '!D69)</f>
        <v/>
      </c>
      <c r="E69" s="288"/>
      <c r="F69" s="288"/>
      <c r="G69" s="288"/>
      <c r="H69" s="397">
        <f>SUM(E69:G69)</f>
        <v>0</v>
      </c>
      <c r="I69" s="42" t="str">
        <f>IF(H69&gt;79,"A",IF(H69&gt;64,"B",IF(H69&gt;49,"C",IF(H69&gt;34,"D",IF(H69&gt;0,"E","")))))</f>
        <v/>
      </c>
      <c r="J69" s="288"/>
      <c r="K69" s="288"/>
      <c r="L69" s="288"/>
      <c r="M69" s="397">
        <f>SUM(J69:L69)</f>
        <v>0</v>
      </c>
      <c r="N69" s="42" t="str">
        <f>IF(M69&gt;79,"A",IF(M69&gt;64,"B",IF(M69&gt;49,"C",IF(M69&gt;34,"D",IF(M69&gt;0,"E","")))))</f>
        <v/>
      </c>
      <c r="O69" s="115"/>
      <c r="P69" s="115"/>
      <c r="Q69" s="38">
        <f>IF('વાર્ષિક પરિણામ પત્રક '!$C69="","",'વાર્ષિક પરિણામ પત્રક '!C69)</f>
        <v>62</v>
      </c>
      <c r="R69" s="288"/>
      <c r="S69" s="288"/>
      <c r="T69" s="288"/>
      <c r="U69" s="397">
        <f>SUM(R69:T69)</f>
        <v>0</v>
      </c>
      <c r="V69" s="42" t="str">
        <f>IF(U69&gt;79,"A",IF(U69&gt;64,"B",IF(U69&gt;49,"C",IF(U69&gt;34,"D",IF(U69&gt;0,"E","")))))</f>
        <v/>
      </c>
      <c r="W69" s="288"/>
      <c r="X69" s="288"/>
      <c r="Y69" s="288"/>
      <c r="Z69" s="397">
        <f>SUM(W69:Y69)</f>
        <v>0</v>
      </c>
      <c r="AA69" s="42" t="str">
        <f>IF(Z69&gt;79,"A",IF(Z69&gt;64,"B",IF(Z69&gt;49,"C",IF(Z69&gt;34,"D",IF(Z69&gt;0,"E","")))))</f>
        <v/>
      </c>
      <c r="AB69" s="288"/>
      <c r="AC69" s="288"/>
      <c r="AD69" s="288"/>
      <c r="AE69" s="397">
        <f>SUM(AB69:AD69)</f>
        <v>0</v>
      </c>
      <c r="AF69" s="42" t="str">
        <f>IF(AE69&gt;79,"A",IF(AE69&gt;64,"B",IF(AE69&gt;49,"C",IF(AE69&gt;34,"D",IF(AE69&gt;0,"E","")))))</f>
        <v/>
      </c>
      <c r="AG69" s="38">
        <f>IF('વાર્ષિક પરિણામ પત્રક '!$C69="","",'વાર્ષિક પરિણામ પત્રક '!C69)</f>
        <v>62</v>
      </c>
      <c r="AH69" s="288"/>
      <c r="AI69" s="288"/>
      <c r="AJ69" s="288"/>
      <c r="AK69" s="397">
        <f>SUM(AH69:AJ69)</f>
        <v>0</v>
      </c>
      <c r="AL69" s="42" t="str">
        <f>IF(AK69&gt;79,"A",IF(AK69&gt;64,"B",IF(AK69&gt;49,"C",IF(AK69&gt;34,"D",IF(AK69&gt;0,"E","")))))</f>
        <v/>
      </c>
      <c r="AM69" s="288"/>
      <c r="AN69" s="288"/>
      <c r="AO69" s="288"/>
      <c r="AP69" s="397">
        <f>SUM(AM69:AO69)</f>
        <v>0</v>
      </c>
      <c r="AQ69" s="42" t="str">
        <f>IF(AP69&gt;79,"A",IF(AP69&gt;64,"B",IF(AP69&gt;49,"C",IF(AP69&gt;34,"D",IF(AP69&gt;0,"E","")))))</f>
        <v/>
      </c>
      <c r="AR69" s="289"/>
      <c r="AS69" s="42" t="str">
        <f t="shared" si="14"/>
        <v/>
      </c>
      <c r="AT69" s="399">
        <f t="shared" si="15"/>
        <v>0</v>
      </c>
      <c r="AU69" s="397">
        <f t="shared" si="16"/>
        <v>0</v>
      </c>
      <c r="AV69" s="42" t="str">
        <f>IF(AU69&gt;79,"A",IF(AU69&gt;64,"B",IF(AU69&gt;49,"C",IF(AU69&gt;34,"D",IF(AU69&gt;0,"E","")))))</f>
        <v/>
      </c>
    </row>
    <row r="70" spans="1:48" ht="21" customHeight="1">
      <c r="A70" s="38"/>
      <c r="B70" s="46"/>
      <c r="C70" s="5">
        <f>IF('વાર્ષિક પરિણામ પત્રક '!$C70="","",'વાર્ષિક પરિણામ પત્રક '!C70)</f>
        <v>63</v>
      </c>
      <c r="D70" s="186" t="str">
        <f>IF('વાર્ષિક પરિણામ પત્રક '!$D70="","",'વાર્ષિક પરિણામ પત્રક '!D70)</f>
        <v/>
      </c>
      <c r="E70" s="288"/>
      <c r="F70" s="288"/>
      <c r="G70" s="288"/>
      <c r="H70" s="397">
        <f t="shared" ref="H70:H77" si="25">SUM(E70:G70)</f>
        <v>0</v>
      </c>
      <c r="I70" s="42" t="str">
        <f t="shared" ref="I70:I77" si="26">IF(H70&gt;79,"A",IF(H70&gt;64,"B",IF(H70&gt;49,"C",IF(H70&gt;34,"D",IF(H70&gt;0,"E","")))))</f>
        <v/>
      </c>
      <c r="J70" s="288"/>
      <c r="K70" s="288"/>
      <c r="L70" s="288"/>
      <c r="M70" s="397">
        <f t="shared" ref="M70:M77" si="27">SUM(J70:L70)</f>
        <v>0</v>
      </c>
      <c r="N70" s="42" t="str">
        <f t="shared" ref="N70:N77" si="28">IF(M70&gt;79,"A",IF(M70&gt;64,"B",IF(M70&gt;49,"C",IF(M70&gt;34,"D",IF(M70&gt;0,"E","")))))</f>
        <v/>
      </c>
      <c r="O70" s="115"/>
      <c r="P70" s="115"/>
      <c r="Q70" s="38">
        <f>IF('વાર્ષિક પરિણામ પત્રક '!$C70="","",'વાર્ષિક પરિણામ પત્રક '!C70)</f>
        <v>63</v>
      </c>
      <c r="R70" s="288"/>
      <c r="S70" s="288"/>
      <c r="T70" s="288"/>
      <c r="U70" s="397">
        <f t="shared" ref="U70:U77" si="29">SUM(R70:T70)</f>
        <v>0</v>
      </c>
      <c r="V70" s="42" t="str">
        <f t="shared" ref="V70:V77" si="30">IF(U70&gt;79,"A",IF(U70&gt;64,"B",IF(U70&gt;49,"C",IF(U70&gt;34,"D",IF(U70&gt;0,"E","")))))</f>
        <v/>
      </c>
      <c r="W70" s="288"/>
      <c r="X70" s="288"/>
      <c r="Y70" s="288"/>
      <c r="Z70" s="397">
        <f t="shared" ref="Z70:Z77" si="31">SUM(W70:Y70)</f>
        <v>0</v>
      </c>
      <c r="AA70" s="42" t="str">
        <f t="shared" ref="AA70:AA77" si="32">IF(Z70&gt;79,"A",IF(Z70&gt;64,"B",IF(Z70&gt;49,"C",IF(Z70&gt;34,"D",IF(Z70&gt;0,"E","")))))</f>
        <v/>
      </c>
      <c r="AB70" s="288"/>
      <c r="AC70" s="288"/>
      <c r="AD70" s="288"/>
      <c r="AE70" s="397">
        <f t="shared" ref="AE70:AE77" si="33">SUM(AB70:AD70)</f>
        <v>0</v>
      </c>
      <c r="AF70" s="42" t="str">
        <f t="shared" ref="AF70:AF77" si="34">IF(AE70&gt;79,"A",IF(AE70&gt;64,"B",IF(AE70&gt;49,"C",IF(AE70&gt;34,"D",IF(AE70&gt;0,"E","")))))</f>
        <v/>
      </c>
      <c r="AG70" s="38">
        <f>IF('વાર્ષિક પરિણામ પત્રક '!$C70="","",'વાર્ષિક પરિણામ પત્રક '!C70)</f>
        <v>63</v>
      </c>
      <c r="AH70" s="288"/>
      <c r="AI70" s="288"/>
      <c r="AJ70" s="288"/>
      <c r="AK70" s="397">
        <f t="shared" ref="AK70:AK77" si="35">SUM(AH70:AJ70)</f>
        <v>0</v>
      </c>
      <c r="AL70" s="42" t="str">
        <f t="shared" ref="AL70:AL77" si="36">IF(AK70&gt;79,"A",IF(AK70&gt;64,"B",IF(AK70&gt;49,"C",IF(AK70&gt;34,"D",IF(AK70&gt;0,"E","")))))</f>
        <v/>
      </c>
      <c r="AM70" s="288"/>
      <c r="AN70" s="288"/>
      <c r="AO70" s="288"/>
      <c r="AP70" s="397">
        <f t="shared" ref="AP70:AP77" si="37">SUM(AM70:AO70)</f>
        <v>0</v>
      </c>
      <c r="AQ70" s="42" t="str">
        <f t="shared" ref="AQ70:AQ77" si="38">IF(AP70&gt;79,"A",IF(AP70&gt;64,"B",IF(AP70&gt;49,"C",IF(AP70&gt;34,"D",IF(AP70&gt;0,"E","")))))</f>
        <v/>
      </c>
      <c r="AR70" s="289"/>
      <c r="AS70" s="42" t="str">
        <f t="shared" si="14"/>
        <v/>
      </c>
      <c r="AT70" s="399">
        <f t="shared" si="15"/>
        <v>0</v>
      </c>
      <c r="AU70" s="397">
        <f t="shared" si="16"/>
        <v>0</v>
      </c>
      <c r="AV70" s="42" t="str">
        <f t="shared" ref="AV70:AV77" si="39">IF(AU70&gt;79,"A",IF(AU70&gt;64,"B",IF(AU70&gt;49,"C",IF(AU70&gt;34,"D",IF(AU70&gt;0,"E","")))))</f>
        <v/>
      </c>
    </row>
    <row r="71" spans="1:48" ht="21" customHeight="1">
      <c r="A71" s="38"/>
      <c r="B71" s="46"/>
      <c r="C71" s="5">
        <f>IF('વાર્ષિક પરિણામ પત્રક '!$C71="","",'વાર્ષિક પરિણામ પત્રક '!C71)</f>
        <v>64</v>
      </c>
      <c r="D71" s="186" t="str">
        <f>IF('વાર્ષિક પરિણામ પત્રક '!$D71="","",'વાર્ષિક પરિણામ પત્રક '!D71)</f>
        <v/>
      </c>
      <c r="E71" s="288"/>
      <c r="F71" s="288"/>
      <c r="G71" s="288"/>
      <c r="H71" s="397">
        <f t="shared" si="25"/>
        <v>0</v>
      </c>
      <c r="I71" s="42" t="str">
        <f t="shared" si="26"/>
        <v/>
      </c>
      <c r="J71" s="288"/>
      <c r="K71" s="288"/>
      <c r="L71" s="288"/>
      <c r="M71" s="397">
        <f t="shared" si="27"/>
        <v>0</v>
      </c>
      <c r="N71" s="42" t="str">
        <f t="shared" si="28"/>
        <v/>
      </c>
      <c r="O71" s="115"/>
      <c r="P71" s="115"/>
      <c r="Q71" s="38">
        <f>IF('વાર્ષિક પરિણામ પત્રક '!$C71="","",'વાર્ષિક પરિણામ પત્રક '!C71)</f>
        <v>64</v>
      </c>
      <c r="R71" s="288"/>
      <c r="S71" s="288"/>
      <c r="T71" s="288"/>
      <c r="U71" s="397">
        <f t="shared" si="29"/>
        <v>0</v>
      </c>
      <c r="V71" s="42" t="str">
        <f t="shared" si="30"/>
        <v/>
      </c>
      <c r="W71" s="288"/>
      <c r="X71" s="288"/>
      <c r="Y71" s="288"/>
      <c r="Z71" s="397">
        <f t="shared" si="31"/>
        <v>0</v>
      </c>
      <c r="AA71" s="42" t="str">
        <f t="shared" si="32"/>
        <v/>
      </c>
      <c r="AB71" s="288"/>
      <c r="AC71" s="288"/>
      <c r="AD71" s="288"/>
      <c r="AE71" s="397">
        <f t="shared" si="33"/>
        <v>0</v>
      </c>
      <c r="AF71" s="42" t="str">
        <f t="shared" si="34"/>
        <v/>
      </c>
      <c r="AG71" s="38">
        <f>IF('વાર્ષિક પરિણામ પત્રક '!$C71="","",'વાર્ષિક પરિણામ પત્રક '!C71)</f>
        <v>64</v>
      </c>
      <c r="AH71" s="288"/>
      <c r="AI71" s="288"/>
      <c r="AJ71" s="288"/>
      <c r="AK71" s="397">
        <f t="shared" si="35"/>
        <v>0</v>
      </c>
      <c r="AL71" s="42" t="str">
        <f t="shared" si="36"/>
        <v/>
      </c>
      <c r="AM71" s="288"/>
      <c r="AN71" s="288"/>
      <c r="AO71" s="288"/>
      <c r="AP71" s="397">
        <f t="shared" si="37"/>
        <v>0</v>
      </c>
      <c r="AQ71" s="42" t="str">
        <f t="shared" si="38"/>
        <v/>
      </c>
      <c r="AR71" s="289"/>
      <c r="AS71" s="42" t="str">
        <f t="shared" si="14"/>
        <v/>
      </c>
      <c r="AT71" s="399">
        <f t="shared" si="15"/>
        <v>0</v>
      </c>
      <c r="AU71" s="397">
        <f t="shared" si="16"/>
        <v>0</v>
      </c>
      <c r="AV71" s="42" t="str">
        <f t="shared" si="39"/>
        <v/>
      </c>
    </row>
    <row r="72" spans="1:48" ht="21" customHeight="1">
      <c r="A72" s="38"/>
      <c r="B72" s="46"/>
      <c r="C72" s="5">
        <f>IF('વાર્ષિક પરિણામ પત્રક '!$C72="","",'વાર્ષિક પરિણામ પત્રક '!C72)</f>
        <v>65</v>
      </c>
      <c r="D72" s="186" t="str">
        <f>IF('વાર્ષિક પરિણામ પત્રક '!$D72="","",'વાર્ષિક પરિણામ પત્રક '!D72)</f>
        <v/>
      </c>
      <c r="E72" s="288"/>
      <c r="F72" s="288"/>
      <c r="G72" s="288"/>
      <c r="H72" s="397">
        <f t="shared" si="25"/>
        <v>0</v>
      </c>
      <c r="I72" s="42" t="str">
        <f t="shared" si="26"/>
        <v/>
      </c>
      <c r="J72" s="288"/>
      <c r="K72" s="288"/>
      <c r="L72" s="288"/>
      <c r="M72" s="397">
        <f t="shared" si="27"/>
        <v>0</v>
      </c>
      <c r="N72" s="42" t="str">
        <f t="shared" si="28"/>
        <v/>
      </c>
      <c r="O72" s="115"/>
      <c r="P72" s="115"/>
      <c r="Q72" s="38">
        <f>IF('વાર્ષિક પરિણામ પત્રક '!$C72="","",'વાર્ષિક પરિણામ પત્રક '!C72)</f>
        <v>65</v>
      </c>
      <c r="R72" s="288"/>
      <c r="S72" s="288"/>
      <c r="T72" s="288"/>
      <c r="U72" s="397">
        <f t="shared" si="29"/>
        <v>0</v>
      </c>
      <c r="V72" s="42" t="str">
        <f t="shared" si="30"/>
        <v/>
      </c>
      <c r="W72" s="288"/>
      <c r="X72" s="288"/>
      <c r="Y72" s="288"/>
      <c r="Z72" s="397">
        <f t="shared" si="31"/>
        <v>0</v>
      </c>
      <c r="AA72" s="42" t="str">
        <f t="shared" si="32"/>
        <v/>
      </c>
      <c r="AB72" s="288"/>
      <c r="AC72" s="288"/>
      <c r="AD72" s="288"/>
      <c r="AE72" s="397">
        <f t="shared" si="33"/>
        <v>0</v>
      </c>
      <c r="AF72" s="42" t="str">
        <f t="shared" si="34"/>
        <v/>
      </c>
      <c r="AG72" s="38">
        <f>IF('વાર્ષિક પરિણામ પત્રક '!$C72="","",'વાર્ષિક પરિણામ પત્રક '!C72)</f>
        <v>65</v>
      </c>
      <c r="AH72" s="288"/>
      <c r="AI72" s="288"/>
      <c r="AJ72" s="288"/>
      <c r="AK72" s="397">
        <f t="shared" si="35"/>
        <v>0</v>
      </c>
      <c r="AL72" s="42" t="str">
        <f t="shared" si="36"/>
        <v/>
      </c>
      <c r="AM72" s="288"/>
      <c r="AN72" s="288"/>
      <c r="AO72" s="288"/>
      <c r="AP72" s="397">
        <f t="shared" si="37"/>
        <v>0</v>
      </c>
      <c r="AQ72" s="42" t="str">
        <f t="shared" si="38"/>
        <v/>
      </c>
      <c r="AR72" s="289"/>
      <c r="AS72" s="42" t="str">
        <f t="shared" si="14"/>
        <v/>
      </c>
      <c r="AT72" s="399">
        <f t="shared" si="15"/>
        <v>0</v>
      </c>
      <c r="AU72" s="397">
        <f t="shared" si="16"/>
        <v>0</v>
      </c>
      <c r="AV72" s="42" t="str">
        <f t="shared" si="39"/>
        <v/>
      </c>
    </row>
    <row r="73" spans="1:48" ht="21" customHeight="1">
      <c r="A73" s="38"/>
      <c r="B73" s="46"/>
      <c r="C73" s="5">
        <f>IF('વાર્ષિક પરિણામ પત્રક '!$C73="","",'વાર્ષિક પરિણામ પત્રક '!C73)</f>
        <v>66</v>
      </c>
      <c r="D73" s="186" t="str">
        <f>IF('વાર્ષિક પરિણામ પત્રક '!$D73="","",'વાર્ષિક પરિણામ પત્રક '!D73)</f>
        <v/>
      </c>
      <c r="E73" s="288"/>
      <c r="F73" s="288"/>
      <c r="G73" s="288"/>
      <c r="H73" s="397">
        <f t="shared" si="25"/>
        <v>0</v>
      </c>
      <c r="I73" s="42" t="str">
        <f t="shared" si="26"/>
        <v/>
      </c>
      <c r="J73" s="288"/>
      <c r="K73" s="288"/>
      <c r="L73" s="288"/>
      <c r="M73" s="397">
        <f t="shared" si="27"/>
        <v>0</v>
      </c>
      <c r="N73" s="42" t="str">
        <f t="shared" si="28"/>
        <v/>
      </c>
      <c r="O73" s="115"/>
      <c r="P73" s="115"/>
      <c r="Q73" s="38">
        <f>IF('વાર્ષિક પરિણામ પત્રક '!$C73="","",'વાર્ષિક પરિણામ પત્રક '!C73)</f>
        <v>66</v>
      </c>
      <c r="R73" s="288"/>
      <c r="S73" s="288"/>
      <c r="T73" s="288"/>
      <c r="U73" s="397">
        <f t="shared" si="29"/>
        <v>0</v>
      </c>
      <c r="V73" s="42" t="str">
        <f t="shared" si="30"/>
        <v/>
      </c>
      <c r="W73" s="288"/>
      <c r="X73" s="288"/>
      <c r="Y73" s="288"/>
      <c r="Z73" s="397">
        <f t="shared" si="31"/>
        <v>0</v>
      </c>
      <c r="AA73" s="42" t="str">
        <f t="shared" si="32"/>
        <v/>
      </c>
      <c r="AB73" s="288"/>
      <c r="AC73" s="288"/>
      <c r="AD73" s="288"/>
      <c r="AE73" s="397">
        <f t="shared" si="33"/>
        <v>0</v>
      </c>
      <c r="AF73" s="42" t="str">
        <f t="shared" si="34"/>
        <v/>
      </c>
      <c r="AG73" s="38">
        <f>IF('વાર્ષિક પરિણામ પત્રક '!$C73="","",'વાર્ષિક પરિણામ પત્રક '!C73)</f>
        <v>66</v>
      </c>
      <c r="AH73" s="288"/>
      <c r="AI73" s="288"/>
      <c r="AJ73" s="288"/>
      <c r="AK73" s="397">
        <f t="shared" si="35"/>
        <v>0</v>
      </c>
      <c r="AL73" s="42" t="str">
        <f t="shared" si="36"/>
        <v/>
      </c>
      <c r="AM73" s="288"/>
      <c r="AN73" s="288"/>
      <c r="AO73" s="288"/>
      <c r="AP73" s="397">
        <f t="shared" si="37"/>
        <v>0</v>
      </c>
      <c r="AQ73" s="42" t="str">
        <f t="shared" si="38"/>
        <v/>
      </c>
      <c r="AR73" s="289"/>
      <c r="AS73" s="42" t="str">
        <f t="shared" ref="AS73:AS77" si="40">IF(AR73&gt;319,"A",IF(AR73&gt;259,"B",IF(AR73&gt;199,"C",IF(AR73&gt;139,"D",IF(AR73&gt;0,"E","")))))</f>
        <v/>
      </c>
      <c r="AT73" s="399">
        <f t="shared" ref="AT73:AT77" si="41">H73+M73+U73+Z73+AE73+AK73+AP73+AR73</f>
        <v>0</v>
      </c>
      <c r="AU73" s="397">
        <f t="shared" ref="AU73:AU77" si="42">AT73/11</f>
        <v>0</v>
      </c>
      <c r="AV73" s="42" t="str">
        <f t="shared" si="39"/>
        <v/>
      </c>
    </row>
    <row r="74" spans="1:48" ht="21" customHeight="1">
      <c r="A74" s="38"/>
      <c r="B74" s="46"/>
      <c r="C74" s="5">
        <f>IF('વાર્ષિક પરિણામ પત્રક '!$C74="","",'વાર્ષિક પરિણામ પત્રક '!C74)</f>
        <v>67</v>
      </c>
      <c r="D74" s="186" t="str">
        <f>IF('વાર્ષિક પરિણામ પત્રક '!$D74="","",'વાર્ષિક પરિણામ પત્રક '!D74)</f>
        <v/>
      </c>
      <c r="E74" s="288"/>
      <c r="F74" s="288"/>
      <c r="G74" s="288"/>
      <c r="H74" s="397">
        <f t="shared" si="25"/>
        <v>0</v>
      </c>
      <c r="I74" s="42" t="str">
        <f t="shared" si="26"/>
        <v/>
      </c>
      <c r="J74" s="288"/>
      <c r="K74" s="288"/>
      <c r="L74" s="288"/>
      <c r="M74" s="397">
        <f t="shared" si="27"/>
        <v>0</v>
      </c>
      <c r="N74" s="42" t="str">
        <f t="shared" si="28"/>
        <v/>
      </c>
      <c r="O74" s="115"/>
      <c r="P74" s="115"/>
      <c r="Q74" s="38">
        <f>IF('વાર્ષિક પરિણામ પત્રક '!$C74="","",'વાર્ષિક પરિણામ પત્રક '!C74)</f>
        <v>67</v>
      </c>
      <c r="R74" s="288"/>
      <c r="S74" s="288"/>
      <c r="T74" s="288"/>
      <c r="U74" s="397">
        <f t="shared" si="29"/>
        <v>0</v>
      </c>
      <c r="V74" s="42" t="str">
        <f t="shared" si="30"/>
        <v/>
      </c>
      <c r="W74" s="288"/>
      <c r="X74" s="288"/>
      <c r="Y74" s="288"/>
      <c r="Z74" s="397">
        <f t="shared" si="31"/>
        <v>0</v>
      </c>
      <c r="AA74" s="42" t="str">
        <f t="shared" si="32"/>
        <v/>
      </c>
      <c r="AB74" s="288"/>
      <c r="AC74" s="288"/>
      <c r="AD74" s="288"/>
      <c r="AE74" s="397">
        <f t="shared" si="33"/>
        <v>0</v>
      </c>
      <c r="AF74" s="42" t="str">
        <f t="shared" si="34"/>
        <v/>
      </c>
      <c r="AG74" s="38">
        <f>IF('વાર્ષિક પરિણામ પત્રક '!$C74="","",'વાર્ષિક પરિણામ પત્રક '!C74)</f>
        <v>67</v>
      </c>
      <c r="AH74" s="288"/>
      <c r="AI74" s="288"/>
      <c r="AJ74" s="288"/>
      <c r="AK74" s="397">
        <f t="shared" si="35"/>
        <v>0</v>
      </c>
      <c r="AL74" s="42" t="str">
        <f t="shared" si="36"/>
        <v/>
      </c>
      <c r="AM74" s="288"/>
      <c r="AN74" s="288"/>
      <c r="AO74" s="288"/>
      <c r="AP74" s="397">
        <f t="shared" si="37"/>
        <v>0</v>
      </c>
      <c r="AQ74" s="42" t="str">
        <f t="shared" si="38"/>
        <v/>
      </c>
      <c r="AR74" s="289"/>
      <c r="AS74" s="42" t="str">
        <f t="shared" si="40"/>
        <v/>
      </c>
      <c r="AT74" s="399">
        <f t="shared" si="41"/>
        <v>0</v>
      </c>
      <c r="AU74" s="397">
        <f t="shared" si="42"/>
        <v>0</v>
      </c>
      <c r="AV74" s="42" t="str">
        <f t="shared" si="39"/>
        <v/>
      </c>
    </row>
    <row r="75" spans="1:48" ht="21" customHeight="1">
      <c r="A75" s="38"/>
      <c r="B75" s="46"/>
      <c r="C75" s="5">
        <f>IF('વાર્ષિક પરિણામ પત્રક '!$C75="","",'વાર્ષિક પરિણામ પત્રક '!C75)</f>
        <v>68</v>
      </c>
      <c r="D75" s="186" t="str">
        <f>IF('વાર્ષિક પરિણામ પત્રક '!$D75="","",'વાર્ષિક પરિણામ પત્રક '!D75)</f>
        <v/>
      </c>
      <c r="E75" s="288"/>
      <c r="F75" s="288"/>
      <c r="G75" s="288"/>
      <c r="H75" s="397">
        <f t="shared" si="25"/>
        <v>0</v>
      </c>
      <c r="I75" s="42" t="str">
        <f t="shared" si="26"/>
        <v/>
      </c>
      <c r="J75" s="288"/>
      <c r="K75" s="288"/>
      <c r="L75" s="288"/>
      <c r="M75" s="397">
        <f t="shared" si="27"/>
        <v>0</v>
      </c>
      <c r="N75" s="42" t="str">
        <f t="shared" si="28"/>
        <v/>
      </c>
      <c r="O75" s="115"/>
      <c r="P75" s="115"/>
      <c r="Q75" s="38">
        <f>IF('વાર્ષિક પરિણામ પત્રક '!$C75="","",'વાર્ષિક પરિણામ પત્રક '!C75)</f>
        <v>68</v>
      </c>
      <c r="R75" s="288"/>
      <c r="S75" s="288"/>
      <c r="T75" s="288"/>
      <c r="U75" s="397">
        <f t="shared" si="29"/>
        <v>0</v>
      </c>
      <c r="V75" s="42" t="str">
        <f t="shared" si="30"/>
        <v/>
      </c>
      <c r="W75" s="288"/>
      <c r="X75" s="288"/>
      <c r="Y75" s="288"/>
      <c r="Z75" s="397">
        <f t="shared" si="31"/>
        <v>0</v>
      </c>
      <c r="AA75" s="42" t="str">
        <f t="shared" si="32"/>
        <v/>
      </c>
      <c r="AB75" s="288"/>
      <c r="AC75" s="288"/>
      <c r="AD75" s="288"/>
      <c r="AE75" s="397">
        <f t="shared" si="33"/>
        <v>0</v>
      </c>
      <c r="AF75" s="42" t="str">
        <f t="shared" si="34"/>
        <v/>
      </c>
      <c r="AG75" s="38">
        <f>IF('વાર્ષિક પરિણામ પત્રક '!$C75="","",'વાર્ષિક પરિણામ પત્રક '!C75)</f>
        <v>68</v>
      </c>
      <c r="AH75" s="288"/>
      <c r="AI75" s="288"/>
      <c r="AJ75" s="288"/>
      <c r="AK75" s="397">
        <f t="shared" si="35"/>
        <v>0</v>
      </c>
      <c r="AL75" s="42" t="str">
        <f t="shared" si="36"/>
        <v/>
      </c>
      <c r="AM75" s="288"/>
      <c r="AN75" s="288"/>
      <c r="AO75" s="288"/>
      <c r="AP75" s="397">
        <f t="shared" si="37"/>
        <v>0</v>
      </c>
      <c r="AQ75" s="42" t="str">
        <f t="shared" si="38"/>
        <v/>
      </c>
      <c r="AR75" s="289"/>
      <c r="AS75" s="42" t="str">
        <f t="shared" si="40"/>
        <v/>
      </c>
      <c r="AT75" s="399">
        <f t="shared" si="41"/>
        <v>0</v>
      </c>
      <c r="AU75" s="397">
        <f t="shared" si="42"/>
        <v>0</v>
      </c>
      <c r="AV75" s="42" t="str">
        <f t="shared" si="39"/>
        <v/>
      </c>
    </row>
    <row r="76" spans="1:48" ht="21" customHeight="1">
      <c r="A76" s="38"/>
      <c r="B76" s="46"/>
      <c r="C76" s="5">
        <f>IF('વાર્ષિક પરિણામ પત્રક '!$C76="","",'વાર્ષિક પરિણામ પત્રક '!C76)</f>
        <v>69</v>
      </c>
      <c r="D76" s="186" t="str">
        <f>IF('વાર્ષિક પરિણામ પત્રક '!$D76="","",'વાર્ષિક પરિણામ પત્રક '!D76)</f>
        <v/>
      </c>
      <c r="E76" s="288"/>
      <c r="F76" s="288"/>
      <c r="G76" s="288"/>
      <c r="H76" s="397">
        <f t="shared" si="25"/>
        <v>0</v>
      </c>
      <c r="I76" s="42" t="str">
        <f t="shared" si="26"/>
        <v/>
      </c>
      <c r="J76" s="288"/>
      <c r="K76" s="288"/>
      <c r="L76" s="288"/>
      <c r="M76" s="397">
        <f t="shared" si="27"/>
        <v>0</v>
      </c>
      <c r="N76" s="42" t="str">
        <f t="shared" si="28"/>
        <v/>
      </c>
      <c r="O76" s="115"/>
      <c r="P76" s="115"/>
      <c r="Q76" s="38">
        <f>IF('વાર્ષિક પરિણામ પત્રક '!$C76="","",'વાર્ષિક પરિણામ પત્રક '!C76)</f>
        <v>69</v>
      </c>
      <c r="R76" s="288"/>
      <c r="S76" s="288"/>
      <c r="T76" s="288"/>
      <c r="U76" s="397">
        <f t="shared" si="29"/>
        <v>0</v>
      </c>
      <c r="V76" s="42" t="str">
        <f t="shared" si="30"/>
        <v/>
      </c>
      <c r="W76" s="288"/>
      <c r="X76" s="288"/>
      <c r="Y76" s="288"/>
      <c r="Z76" s="397">
        <f t="shared" si="31"/>
        <v>0</v>
      </c>
      <c r="AA76" s="42" t="str">
        <f t="shared" si="32"/>
        <v/>
      </c>
      <c r="AB76" s="288"/>
      <c r="AC76" s="288"/>
      <c r="AD76" s="288"/>
      <c r="AE76" s="397">
        <f t="shared" si="33"/>
        <v>0</v>
      </c>
      <c r="AF76" s="42" t="str">
        <f t="shared" si="34"/>
        <v/>
      </c>
      <c r="AG76" s="38">
        <f>IF('વાર્ષિક પરિણામ પત્રક '!$C76="","",'વાર્ષિક પરિણામ પત્રક '!C76)</f>
        <v>69</v>
      </c>
      <c r="AH76" s="288"/>
      <c r="AI76" s="288"/>
      <c r="AJ76" s="288"/>
      <c r="AK76" s="397">
        <f t="shared" si="35"/>
        <v>0</v>
      </c>
      <c r="AL76" s="42" t="str">
        <f t="shared" si="36"/>
        <v/>
      </c>
      <c r="AM76" s="288"/>
      <c r="AN76" s="288"/>
      <c r="AO76" s="288"/>
      <c r="AP76" s="397">
        <f t="shared" si="37"/>
        <v>0</v>
      </c>
      <c r="AQ76" s="42" t="str">
        <f t="shared" si="38"/>
        <v/>
      </c>
      <c r="AR76" s="289"/>
      <c r="AS76" s="42" t="str">
        <f t="shared" si="40"/>
        <v/>
      </c>
      <c r="AT76" s="399">
        <f t="shared" si="41"/>
        <v>0</v>
      </c>
      <c r="AU76" s="397">
        <f t="shared" si="42"/>
        <v>0</v>
      </c>
      <c r="AV76" s="42" t="str">
        <f t="shared" si="39"/>
        <v/>
      </c>
    </row>
    <row r="77" spans="1:48" ht="21" customHeight="1">
      <c r="A77" s="38" t="str">
        <f>IF('વાર્ષિક પરિણામ પત્રક '!$A70="","",'વાર્ષિક પરિણામ પત્રક '!A70)</f>
        <v/>
      </c>
      <c r="B77" s="46" t="str">
        <f>IF('વાર્ષિક પરિણામ પત્રક '!$B70="","",'વાર્ષિક પરિણામ પત્રક '!B70)</f>
        <v/>
      </c>
      <c r="C77" s="5">
        <f>IF('વાર્ષિક પરિણામ પત્રક '!$C77="","",'વાર્ષિક પરિણામ પત્રક '!C77)</f>
        <v>70</v>
      </c>
      <c r="D77" s="186" t="str">
        <f>IF('વાર્ષિક પરિણામ પત્રક '!$D77="","",'વાર્ષિક પરિણામ પત્રક '!D77)</f>
        <v/>
      </c>
      <c r="E77" s="288"/>
      <c r="F77" s="288"/>
      <c r="G77" s="288"/>
      <c r="H77" s="397">
        <f t="shared" si="25"/>
        <v>0</v>
      </c>
      <c r="I77" s="42" t="str">
        <f t="shared" si="26"/>
        <v/>
      </c>
      <c r="J77" s="288"/>
      <c r="K77" s="288"/>
      <c r="L77" s="288"/>
      <c r="M77" s="397">
        <f t="shared" si="27"/>
        <v>0</v>
      </c>
      <c r="N77" s="42" t="str">
        <f t="shared" si="28"/>
        <v/>
      </c>
      <c r="O77" s="115"/>
      <c r="P77" s="115"/>
      <c r="Q77" s="38">
        <f>IF('વાર્ષિક પરિણામ પત્રક '!$C77="","",'વાર્ષિક પરિણામ પત્રક '!C77)</f>
        <v>70</v>
      </c>
      <c r="R77" s="288"/>
      <c r="S77" s="288"/>
      <c r="T77" s="288"/>
      <c r="U77" s="397">
        <f t="shared" si="29"/>
        <v>0</v>
      </c>
      <c r="V77" s="42" t="str">
        <f t="shared" si="30"/>
        <v/>
      </c>
      <c r="W77" s="288"/>
      <c r="X77" s="288"/>
      <c r="Y77" s="288"/>
      <c r="Z77" s="397">
        <f t="shared" si="31"/>
        <v>0</v>
      </c>
      <c r="AA77" s="42" t="str">
        <f t="shared" si="32"/>
        <v/>
      </c>
      <c r="AB77" s="288"/>
      <c r="AC77" s="288"/>
      <c r="AD77" s="288"/>
      <c r="AE77" s="397">
        <f t="shared" si="33"/>
        <v>0</v>
      </c>
      <c r="AF77" s="42" t="str">
        <f t="shared" si="34"/>
        <v/>
      </c>
      <c r="AG77" s="38">
        <f>IF('વાર્ષિક પરિણામ પત્રક '!$C77="","",'વાર્ષિક પરિણામ પત્રક '!C77)</f>
        <v>70</v>
      </c>
      <c r="AH77" s="288"/>
      <c r="AI77" s="288"/>
      <c r="AJ77" s="288"/>
      <c r="AK77" s="397">
        <f t="shared" si="35"/>
        <v>0</v>
      </c>
      <c r="AL77" s="42" t="str">
        <f t="shared" si="36"/>
        <v/>
      </c>
      <c r="AM77" s="288"/>
      <c r="AN77" s="288"/>
      <c r="AO77" s="288"/>
      <c r="AP77" s="397">
        <f t="shared" si="37"/>
        <v>0</v>
      </c>
      <c r="AQ77" s="42" t="str">
        <f t="shared" si="38"/>
        <v/>
      </c>
      <c r="AR77" s="289"/>
      <c r="AS77" s="42" t="str">
        <f t="shared" si="40"/>
        <v/>
      </c>
      <c r="AT77" s="399">
        <f t="shared" si="41"/>
        <v>0</v>
      </c>
      <c r="AU77" s="397">
        <f t="shared" si="42"/>
        <v>0</v>
      </c>
      <c r="AV77" s="42" t="str">
        <f t="shared" si="39"/>
        <v/>
      </c>
    </row>
    <row r="78" spans="1:48" ht="4.5" customHeight="1">
      <c r="C78" s="7"/>
      <c r="D78" s="8"/>
      <c r="AP78" s="398"/>
    </row>
    <row r="79" spans="1:48" ht="21" hidden="1" customHeight="1">
      <c r="A79" s="22"/>
      <c r="B79" s="22"/>
      <c r="C79" s="251"/>
      <c r="D79" s="252"/>
      <c r="E79" s="2"/>
      <c r="F79" s="253"/>
    </row>
    <row r="80" spans="1:48" ht="21" hidden="1" customHeight="1">
      <c r="A80" s="106"/>
      <c r="B80" s="76" t="s">
        <v>85</v>
      </c>
      <c r="C80" s="76"/>
      <c r="D80" s="76" t="s">
        <v>97</v>
      </c>
      <c r="E80" s="44"/>
      <c r="F80" s="76" t="s">
        <v>101</v>
      </c>
    </row>
    <row r="81" spans="1:6" ht="21" hidden="1" customHeight="1">
      <c r="A81" s="106" t="s">
        <v>84</v>
      </c>
      <c r="B81" s="76">
        <f>SUMPRODUCT(-(-(A8:A79="OBC")),-(-(B8:B79="BOY")))</f>
        <v>0</v>
      </c>
      <c r="C81" s="76"/>
      <c r="D81" s="76">
        <f>SUMPRODUCT(-(-(A8:A79="OBC")),-(-(B8:B79="GIRL")))</f>
        <v>0</v>
      </c>
      <c r="E81" s="44"/>
      <c r="F81" s="76">
        <f>B81+D81</f>
        <v>0</v>
      </c>
    </row>
    <row r="82" spans="1:6" ht="21" hidden="1" customHeight="1">
      <c r="A82" s="106" t="s">
        <v>98</v>
      </c>
      <c r="B82" s="76">
        <f>SUMPRODUCT(-(-(A8:A79="SC")),-(-(B8:B79="BOY")))</f>
        <v>0</v>
      </c>
      <c r="C82" s="76"/>
      <c r="D82" s="76">
        <f>SUMPRODUCT(-(-(A8:A79="SC")),-(-(B8:B79="GIRL")))</f>
        <v>0</v>
      </c>
      <c r="E82" s="44"/>
      <c r="F82" s="76">
        <f>B82+D82</f>
        <v>0</v>
      </c>
    </row>
    <row r="83" spans="1:6" ht="21" hidden="1" customHeight="1">
      <c r="A83" s="106" t="s">
        <v>100</v>
      </c>
      <c r="B83" s="76">
        <f>SUMPRODUCT(-(-(A8:A79="ST")),-(-(B8:B79="BOY")))</f>
        <v>0</v>
      </c>
      <c r="C83" s="76"/>
      <c r="D83" s="76">
        <f>SUMPRODUCT(-(-(A8:A79="ST")),-(-(B8:B79="GIRL")))</f>
        <v>0</v>
      </c>
      <c r="E83" s="44"/>
      <c r="F83" s="76">
        <f>B83+D83</f>
        <v>0</v>
      </c>
    </row>
    <row r="84" spans="1:6" ht="21" hidden="1" customHeight="1">
      <c r="A84" s="106" t="s">
        <v>99</v>
      </c>
      <c r="B84" s="76">
        <f>SUMPRODUCT(-(-(A8:A79="OPEN")),-(-(B8:B79="BOY")))</f>
        <v>0</v>
      </c>
      <c r="C84" s="76"/>
      <c r="D84" s="76">
        <f>SUMPRODUCT(-(-(A8:A79="OPEN")),-(-(B8:B79="GIRL")))</f>
        <v>0</v>
      </c>
      <c r="E84" s="44"/>
      <c r="F84" s="76">
        <f>B84+D84</f>
        <v>0</v>
      </c>
    </row>
    <row r="85" spans="1:6" ht="21" hidden="1" customHeight="1">
      <c r="A85" s="106" t="s">
        <v>101</v>
      </c>
      <c r="B85" s="76">
        <f>SUM(B80:B84)</f>
        <v>0</v>
      </c>
      <c r="C85" s="76"/>
      <c r="D85" s="76">
        <f>SUM(D80:D84)</f>
        <v>0</v>
      </c>
      <c r="E85" s="44"/>
      <c r="F85" s="76">
        <f>B85+D85</f>
        <v>0</v>
      </c>
    </row>
    <row r="86" spans="1:6" ht="21" hidden="1" customHeight="1">
      <c r="A86" s="22"/>
      <c r="B86" s="22"/>
      <c r="C86" s="1"/>
      <c r="D86" s="1"/>
      <c r="E86" s="1"/>
      <c r="F86" s="1"/>
    </row>
    <row r="87" spans="1:6" ht="21" hidden="1" customHeight="1">
      <c r="C87" s="7"/>
      <c r="D87" s="8"/>
    </row>
    <row r="88" spans="1:6" ht="21" hidden="1" customHeight="1">
      <c r="C88" s="7"/>
      <c r="D88" s="8"/>
    </row>
    <row r="89" spans="1:6" ht="20.25" hidden="1">
      <c r="C89" s="7"/>
      <c r="D89" s="8"/>
    </row>
    <row r="90" spans="1:6" ht="20.25" hidden="1">
      <c r="C90" s="7"/>
      <c r="D90" s="8"/>
    </row>
    <row r="91" spans="1:6" ht="20.25" hidden="1">
      <c r="C91" s="7"/>
      <c r="D91" s="8"/>
    </row>
    <row r="92" spans="1:6" ht="20.25" hidden="1">
      <c r="C92" s="7"/>
      <c r="D92" s="8"/>
    </row>
    <row r="93" spans="1:6" ht="20.25" hidden="1">
      <c r="C93" s="7"/>
      <c r="D93" s="8"/>
    </row>
    <row r="94" spans="1:6" ht="20.25" hidden="1">
      <c r="C94" s="7"/>
      <c r="D94" s="8"/>
    </row>
    <row r="95" spans="1:6" ht="20.25" hidden="1">
      <c r="C95" s="7"/>
      <c r="D95" s="8"/>
    </row>
    <row r="96" spans="1:6" ht="20.25" hidden="1">
      <c r="C96" s="7"/>
      <c r="D96" s="8"/>
    </row>
    <row r="97" spans="3:4" ht="20.25" hidden="1">
      <c r="C97" s="7"/>
      <c r="D97" s="8"/>
    </row>
    <row r="98" spans="3:4" ht="20.25" hidden="1">
      <c r="C98" s="7"/>
      <c r="D98" s="8"/>
    </row>
    <row r="99" spans="3:4" ht="20.25" hidden="1">
      <c r="C99" s="7"/>
      <c r="D99" s="8"/>
    </row>
    <row r="100" spans="3:4" ht="20.25" hidden="1">
      <c r="C100" s="7"/>
      <c r="D100" s="8"/>
    </row>
    <row r="101" spans="3:4" ht="20.25" hidden="1">
      <c r="C101" s="7"/>
      <c r="D101" s="8"/>
    </row>
    <row r="102" spans="3:4" ht="20.25" hidden="1">
      <c r="C102" s="7"/>
      <c r="D102" s="8"/>
    </row>
    <row r="103" spans="3:4" hidden="1">
      <c r="C103" s="9"/>
      <c r="D103" s="9"/>
    </row>
    <row r="104" spans="3:4" hidden="1">
      <c r="C104" s="9"/>
      <c r="D104" s="9"/>
    </row>
    <row r="105" spans="3:4" hidden="1">
      <c r="C105" s="9"/>
      <c r="D105" s="9"/>
    </row>
    <row r="106" spans="3:4" hidden="1">
      <c r="C106" s="9"/>
      <c r="D106" s="9"/>
    </row>
    <row r="107" spans="3:4" hidden="1">
      <c r="C107" s="9"/>
      <c r="D107" s="9"/>
    </row>
  </sheetData>
  <sheetProtection password="994C" sheet="1" objects="1" scenarios="1" formatCells="0" autoFilter="0"/>
  <autoFilter ref="C7:C8"/>
  <customSheetViews>
    <customSheetView guid="{73C551D6-6894-4ED7-BC5C-4906C9A23FC5}" showPageBreaks="1" printArea="1" hiddenRows="1" hiddenColumns="1" topLeftCell="C35">
      <selection activeCell="J45" sqref="J45"/>
      <pageMargins left="0.11811023622047245" right="0.11811023622047245" top="0.55118110236220474" bottom="0.15748031496062992" header="0.31496062992125984" footer="0.31496062992125984"/>
      <pageSetup paperSize="9" pageOrder="overThenDown" orientation="portrait" blackAndWhite="1" r:id="rId1"/>
      <headerFooter alignWithMargins="0"/>
    </customSheetView>
    <customSheetView guid="{EA6B0EC3-BB73-4DF1-A5C6-38A113AF26EE}" showGridLines="0" hiddenRows="1" hiddenColumns="1" topLeftCell="C1">
      <selection activeCell="D4" sqref="D4:D7"/>
      <pageMargins left="0.25" right="0.25" top="0.5" bottom="0.25" header="0.3" footer="0.3"/>
      <pageSetup paperSize="9" pageOrder="overThenDown" orientation="portrait" blackAndWhite="1" r:id="rId2"/>
      <headerFooter alignWithMargins="0"/>
    </customSheetView>
  </customSheetViews>
  <mergeCells count="44">
    <mergeCell ref="C4:C6"/>
    <mergeCell ref="B4:B7"/>
    <mergeCell ref="C2:N2"/>
    <mergeCell ref="U5:U7"/>
    <mergeCell ref="Q4:Q7"/>
    <mergeCell ref="Q1:AF2"/>
    <mergeCell ref="C1:N1"/>
    <mergeCell ref="L3:N3"/>
    <mergeCell ref="AF5:AF7"/>
    <mergeCell ref="AE5:AE7"/>
    <mergeCell ref="W3:AF3"/>
    <mergeCell ref="J3:K3"/>
    <mergeCell ref="AB4:AF4"/>
    <mergeCell ref="R4:V4"/>
    <mergeCell ref="D4:D7"/>
    <mergeCell ref="J4:N4"/>
    <mergeCell ref="E5:G5"/>
    <mergeCell ref="M5:M7"/>
    <mergeCell ref="W4:AA4"/>
    <mergeCell ref="AB5:AD5"/>
    <mergeCell ref="E4:I4"/>
    <mergeCell ref="H5:H7"/>
    <mergeCell ref="V5:V7"/>
    <mergeCell ref="Z5:Z7"/>
    <mergeCell ref="N5:N7"/>
    <mergeCell ref="I5:I7"/>
    <mergeCell ref="W5:Y5"/>
    <mergeCell ref="AA5:AA7"/>
    <mergeCell ref="J5:L5"/>
    <mergeCell ref="R5:T5"/>
    <mergeCell ref="AV4:AV7"/>
    <mergeCell ref="AQ5:AQ7"/>
    <mergeCell ref="AM4:AQ4"/>
    <mergeCell ref="AG4:AG7"/>
    <mergeCell ref="AL5:AL7"/>
    <mergeCell ref="AM5:AO5"/>
    <mergeCell ref="AU4:AU7"/>
    <mergeCell ref="AP5:AP7"/>
    <mergeCell ref="AT4:AT6"/>
    <mergeCell ref="AH4:AL4"/>
    <mergeCell ref="AH5:AJ5"/>
    <mergeCell ref="AK5:AK7"/>
    <mergeCell ref="AR4:AR6"/>
    <mergeCell ref="AS5:AS6"/>
  </mergeCells>
  <phoneticPr fontId="4" type="noConversion"/>
  <hyperlinks>
    <hyperlink ref="C2" r:id="rId3"/>
  </hyperlinks>
  <pageMargins left="0.25" right="0.25" top="0.5" bottom="0.25" header="0.3" footer="0.3"/>
  <pageSetup paperSize="9" pageOrder="overThenDown" orientation="portrait" blackAndWhite="1" r:id="rId4"/>
  <headerFooter alignWithMargins="0"/>
  <drawing r:id="rId5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>
    <tabColor rgb="FF7030A0"/>
  </sheetPr>
  <dimension ref="A1:BC48"/>
  <sheetViews>
    <sheetView showGridLines="0" workbookViewId="0">
      <pane xSplit="2" ySplit="7" topLeftCell="C8" activePane="bottomRight" state="frozen"/>
      <selection activeCell="V6" sqref="V6"/>
      <selection pane="topRight" activeCell="V6" sqref="V6"/>
      <selection pane="bottomLeft" activeCell="V6" sqref="V6"/>
      <selection pane="bottomRight" activeCell="O5" sqref="O5:T5"/>
    </sheetView>
  </sheetViews>
  <sheetFormatPr defaultColWidth="0" defaultRowHeight="13.5" zeroHeight="1"/>
  <cols>
    <col min="1" max="1" width="4.28515625" style="262" customWidth="1"/>
    <col min="2" max="2" width="4.28515625" style="1" customWidth="1"/>
    <col min="3" max="50" width="3.7109375" style="1" customWidth="1"/>
    <col min="51" max="51" width="1.140625" style="1" customWidth="1"/>
    <col min="52" max="55" width="0" style="1" hidden="1" customWidth="1"/>
    <col min="56" max="16384" width="8.85546875" style="1" hidden="1"/>
  </cols>
  <sheetData>
    <row r="1" spans="1:55" ht="49.9" customHeight="1">
      <c r="A1" s="260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</row>
    <row r="2" spans="1:55" ht="15" customHeight="1">
      <c r="A2" s="254"/>
      <c r="B2" s="101"/>
      <c r="C2" s="723" t="s">
        <v>109</v>
      </c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255"/>
      <c r="Z2" s="255"/>
      <c r="AA2" s="723" t="s">
        <v>109</v>
      </c>
      <c r="AB2" s="723"/>
      <c r="AC2" s="723"/>
      <c r="AD2" s="723"/>
      <c r="AE2" s="723"/>
      <c r="AF2" s="723"/>
      <c r="AG2" s="723"/>
      <c r="AH2" s="723"/>
      <c r="AI2" s="723"/>
      <c r="AJ2" s="723"/>
      <c r="AK2" s="723"/>
      <c r="AL2" s="723"/>
      <c r="AM2" s="723"/>
      <c r="AN2" s="723"/>
      <c r="AO2" s="723"/>
      <c r="AP2" s="723"/>
      <c r="AQ2" s="723"/>
      <c r="AR2" s="723"/>
      <c r="AS2" s="723"/>
      <c r="AT2" s="723"/>
      <c r="AU2" s="723"/>
      <c r="AV2" s="723"/>
      <c r="AW2" s="255"/>
      <c r="AX2" s="255"/>
    </row>
    <row r="3" spans="1:55" ht="15" customHeight="1">
      <c r="A3" s="254"/>
      <c r="B3" s="101"/>
      <c r="C3" s="723"/>
      <c r="D3" s="723"/>
      <c r="E3" s="723"/>
      <c r="F3" s="723"/>
      <c r="G3" s="723"/>
      <c r="H3" s="723"/>
      <c r="I3" s="723"/>
      <c r="J3" s="723"/>
      <c r="K3" s="723"/>
      <c r="L3" s="723"/>
      <c r="M3" s="723"/>
      <c r="N3" s="723"/>
      <c r="O3" s="723"/>
      <c r="P3" s="723"/>
      <c r="Q3" s="723"/>
      <c r="R3" s="723"/>
      <c r="S3" s="723"/>
      <c r="T3" s="723"/>
      <c r="U3" s="723"/>
      <c r="V3" s="723"/>
      <c r="W3" s="723"/>
      <c r="X3" s="723"/>
      <c r="Y3" s="255"/>
      <c r="Z3" s="255"/>
      <c r="AA3" s="723"/>
      <c r="AB3" s="723"/>
      <c r="AC3" s="723"/>
      <c r="AD3" s="723"/>
      <c r="AE3" s="723"/>
      <c r="AF3" s="723"/>
      <c r="AG3" s="723"/>
      <c r="AH3" s="723"/>
      <c r="AI3" s="723"/>
      <c r="AJ3" s="723"/>
      <c r="AK3" s="723"/>
      <c r="AL3" s="723"/>
      <c r="AM3" s="723"/>
      <c r="AN3" s="723"/>
      <c r="AO3" s="723"/>
      <c r="AP3" s="723"/>
      <c r="AQ3" s="723"/>
      <c r="AR3" s="723"/>
      <c r="AS3" s="723"/>
      <c r="AT3" s="723"/>
      <c r="AU3" s="723"/>
      <c r="AV3" s="723"/>
      <c r="AW3" s="255"/>
      <c r="AX3" s="255"/>
    </row>
    <row r="4" spans="1:55" ht="24">
      <c r="A4" s="716" t="s">
        <v>59</v>
      </c>
      <c r="B4" s="716"/>
      <c r="C4" s="717">
        <f>'વાર્ષિક ટાઇટલ પેઇઝ  '!M11</f>
        <v>6</v>
      </c>
      <c r="D4" s="717"/>
      <c r="E4" s="33"/>
      <c r="F4" s="33"/>
      <c r="G4" s="33"/>
      <c r="H4" s="33"/>
      <c r="I4" s="33"/>
      <c r="J4" s="34"/>
      <c r="K4" s="2"/>
      <c r="L4" s="2"/>
      <c r="M4" s="2"/>
      <c r="N4" s="2"/>
      <c r="O4" s="2"/>
      <c r="P4" s="2"/>
      <c r="Q4" s="2"/>
      <c r="R4" s="2"/>
      <c r="S4" s="2"/>
      <c r="T4" s="718" t="s">
        <v>55</v>
      </c>
      <c r="U4" s="718"/>
      <c r="V4" s="718"/>
      <c r="W4" s="719" t="str">
        <f>'DATA ENTRY'!AM11</f>
        <v>2026/2027</v>
      </c>
      <c r="X4" s="719"/>
      <c r="Y4" s="719"/>
      <c r="Z4" s="719"/>
      <c r="AA4" s="717">
        <f>'વાર્ષિક ટાઇટલ પેઇઝ  '!M11</f>
        <v>6</v>
      </c>
      <c r="AB4" s="717"/>
      <c r="AC4" s="35"/>
      <c r="AD4" s="724"/>
      <c r="AE4" s="724"/>
      <c r="AF4" s="2"/>
      <c r="AG4" s="2"/>
      <c r="AH4" s="2"/>
      <c r="AI4" s="2"/>
      <c r="AJ4" s="2"/>
      <c r="AM4" s="36"/>
      <c r="AN4" s="36"/>
      <c r="AO4" s="36"/>
      <c r="AP4" s="36"/>
      <c r="AQ4" s="36"/>
      <c r="AR4" s="726" t="s">
        <v>55</v>
      </c>
      <c r="AS4" s="726"/>
      <c r="AT4" s="726"/>
      <c r="AU4" s="725" t="str">
        <f>'વાર્ષિક ટાઇટલ પેઇઝ  '!K8</f>
        <v/>
      </c>
      <c r="AV4" s="725"/>
      <c r="AW4" s="725"/>
      <c r="AX4" s="725"/>
    </row>
    <row r="5" spans="1:55" s="391" customFormat="1" ht="27.75" customHeight="1">
      <c r="A5" s="389"/>
      <c r="B5" s="390"/>
      <c r="C5" s="720" t="s">
        <v>4</v>
      </c>
      <c r="D5" s="720"/>
      <c r="E5" s="720"/>
      <c r="F5" s="720"/>
      <c r="G5" s="720"/>
      <c r="H5" s="721"/>
      <c r="I5" s="722" t="s">
        <v>5</v>
      </c>
      <c r="J5" s="720"/>
      <c r="K5" s="720"/>
      <c r="L5" s="720"/>
      <c r="M5" s="720"/>
      <c r="N5" s="721"/>
      <c r="O5" s="722" t="s">
        <v>6</v>
      </c>
      <c r="P5" s="720"/>
      <c r="Q5" s="720"/>
      <c r="R5" s="720"/>
      <c r="S5" s="720"/>
      <c r="T5" s="721"/>
      <c r="U5" s="722" t="s">
        <v>94</v>
      </c>
      <c r="V5" s="720"/>
      <c r="W5" s="720"/>
      <c r="X5" s="720"/>
      <c r="Y5" s="720"/>
      <c r="Z5" s="721"/>
      <c r="AA5" s="722" t="s">
        <v>171</v>
      </c>
      <c r="AB5" s="720"/>
      <c r="AC5" s="720"/>
      <c r="AD5" s="720"/>
      <c r="AE5" s="720"/>
      <c r="AF5" s="721"/>
      <c r="AG5" s="722" t="s">
        <v>205</v>
      </c>
      <c r="AH5" s="720"/>
      <c r="AI5" s="720"/>
      <c r="AJ5" s="720"/>
      <c r="AK5" s="720"/>
      <c r="AL5" s="721"/>
      <c r="AM5" s="722" t="s">
        <v>95</v>
      </c>
      <c r="AN5" s="720"/>
      <c r="AO5" s="720"/>
      <c r="AP5" s="720"/>
      <c r="AQ5" s="720"/>
      <c r="AR5" s="721"/>
      <c r="AS5" s="722" t="s">
        <v>32</v>
      </c>
      <c r="AT5" s="720"/>
      <c r="AU5" s="720"/>
      <c r="AV5" s="720"/>
      <c r="AW5" s="720"/>
      <c r="AX5" s="721"/>
    </row>
    <row r="6" spans="1:55" s="391" customFormat="1" ht="27.75" customHeight="1">
      <c r="A6" s="389"/>
      <c r="B6" s="390"/>
      <c r="C6" s="715" t="s">
        <v>30</v>
      </c>
      <c r="D6" s="714"/>
      <c r="E6" s="712" t="s">
        <v>52</v>
      </c>
      <c r="F6" s="712"/>
      <c r="G6" s="712" t="s">
        <v>32</v>
      </c>
      <c r="H6" s="712"/>
      <c r="I6" s="712" t="s">
        <v>30</v>
      </c>
      <c r="J6" s="712"/>
      <c r="K6" s="712" t="s">
        <v>52</v>
      </c>
      <c r="L6" s="712"/>
      <c r="M6" s="712" t="s">
        <v>32</v>
      </c>
      <c r="N6" s="712"/>
      <c r="O6" s="712" t="s">
        <v>30</v>
      </c>
      <c r="P6" s="712"/>
      <c r="Q6" s="712" t="s">
        <v>52</v>
      </c>
      <c r="R6" s="712"/>
      <c r="S6" s="712" t="s">
        <v>32</v>
      </c>
      <c r="T6" s="712"/>
      <c r="U6" s="712" t="s">
        <v>30</v>
      </c>
      <c r="V6" s="712"/>
      <c r="W6" s="712" t="s">
        <v>52</v>
      </c>
      <c r="X6" s="712"/>
      <c r="Y6" s="712" t="s">
        <v>32</v>
      </c>
      <c r="Z6" s="712"/>
      <c r="AA6" s="712" t="s">
        <v>30</v>
      </c>
      <c r="AB6" s="712"/>
      <c r="AC6" s="712" t="s">
        <v>52</v>
      </c>
      <c r="AD6" s="712"/>
      <c r="AE6" s="712" t="s">
        <v>32</v>
      </c>
      <c r="AF6" s="712"/>
      <c r="AG6" s="712" t="s">
        <v>30</v>
      </c>
      <c r="AH6" s="712"/>
      <c r="AI6" s="712" t="s">
        <v>52</v>
      </c>
      <c r="AJ6" s="712"/>
      <c r="AK6" s="712" t="s">
        <v>32</v>
      </c>
      <c r="AL6" s="712"/>
      <c r="AM6" s="713" t="s">
        <v>30</v>
      </c>
      <c r="AN6" s="714"/>
      <c r="AO6" s="712" t="s">
        <v>52</v>
      </c>
      <c r="AP6" s="712"/>
      <c r="AQ6" s="712" t="s">
        <v>32</v>
      </c>
      <c r="AR6" s="712"/>
      <c r="AS6" s="713" t="s">
        <v>30</v>
      </c>
      <c r="AT6" s="714"/>
      <c r="AU6" s="712" t="s">
        <v>52</v>
      </c>
      <c r="AV6" s="712"/>
      <c r="AW6" s="712" t="s">
        <v>32</v>
      </c>
      <c r="AX6" s="712"/>
    </row>
    <row r="7" spans="1:55" ht="34.5" customHeight="1">
      <c r="A7" s="256" t="s">
        <v>106</v>
      </c>
      <c r="B7" s="256" t="s">
        <v>105</v>
      </c>
      <c r="C7" s="257" t="s">
        <v>96</v>
      </c>
      <c r="D7" s="256" t="s">
        <v>93</v>
      </c>
      <c r="E7" s="256" t="s">
        <v>96</v>
      </c>
      <c r="F7" s="256" t="s">
        <v>93</v>
      </c>
      <c r="G7" s="256" t="s">
        <v>96</v>
      </c>
      <c r="H7" s="256" t="s">
        <v>93</v>
      </c>
      <c r="I7" s="256" t="s">
        <v>96</v>
      </c>
      <c r="J7" s="256" t="s">
        <v>93</v>
      </c>
      <c r="K7" s="256" t="s">
        <v>96</v>
      </c>
      <c r="L7" s="256" t="s">
        <v>93</v>
      </c>
      <c r="M7" s="256" t="s">
        <v>96</v>
      </c>
      <c r="N7" s="256" t="s">
        <v>93</v>
      </c>
      <c r="O7" s="256" t="s">
        <v>96</v>
      </c>
      <c r="P7" s="256" t="s">
        <v>93</v>
      </c>
      <c r="Q7" s="256" t="s">
        <v>96</v>
      </c>
      <c r="R7" s="256" t="s">
        <v>93</v>
      </c>
      <c r="S7" s="256" t="s">
        <v>96</v>
      </c>
      <c r="T7" s="256" t="s">
        <v>93</v>
      </c>
      <c r="U7" s="256" t="s">
        <v>96</v>
      </c>
      <c r="V7" s="256" t="s">
        <v>93</v>
      </c>
      <c r="W7" s="256" t="s">
        <v>96</v>
      </c>
      <c r="X7" s="256" t="s">
        <v>93</v>
      </c>
      <c r="Y7" s="256" t="s">
        <v>96</v>
      </c>
      <c r="Z7" s="256" t="s">
        <v>93</v>
      </c>
      <c r="AA7" s="256" t="s">
        <v>96</v>
      </c>
      <c r="AB7" s="256" t="s">
        <v>93</v>
      </c>
      <c r="AC7" s="256" t="s">
        <v>96</v>
      </c>
      <c r="AD7" s="256" t="s">
        <v>93</v>
      </c>
      <c r="AE7" s="256" t="s">
        <v>96</v>
      </c>
      <c r="AF7" s="256" t="s">
        <v>93</v>
      </c>
      <c r="AG7" s="256" t="s">
        <v>96</v>
      </c>
      <c r="AH7" s="256" t="s">
        <v>93</v>
      </c>
      <c r="AI7" s="256" t="s">
        <v>96</v>
      </c>
      <c r="AJ7" s="256" t="s">
        <v>93</v>
      </c>
      <c r="AK7" s="256" t="s">
        <v>96</v>
      </c>
      <c r="AL7" s="256" t="s">
        <v>93</v>
      </c>
      <c r="AM7" s="256" t="s">
        <v>96</v>
      </c>
      <c r="AN7" s="256" t="s">
        <v>93</v>
      </c>
      <c r="AO7" s="256" t="s">
        <v>96</v>
      </c>
      <c r="AP7" s="256" t="s">
        <v>93</v>
      </c>
      <c r="AQ7" s="256" t="s">
        <v>96</v>
      </c>
      <c r="AR7" s="256" t="s">
        <v>93</v>
      </c>
      <c r="AS7" s="256" t="s">
        <v>96</v>
      </c>
      <c r="AT7" s="256" t="s">
        <v>93</v>
      </c>
      <c r="AU7" s="256" t="s">
        <v>96</v>
      </c>
      <c r="AV7" s="256" t="s">
        <v>93</v>
      </c>
      <c r="AW7" s="256" t="s">
        <v>96</v>
      </c>
      <c r="AX7" s="256" t="s">
        <v>93</v>
      </c>
      <c r="AZ7" s="103"/>
      <c r="BA7" s="22"/>
      <c r="BB7" s="22"/>
      <c r="BC7" s="37"/>
    </row>
    <row r="8" spans="1:55" ht="22.15" customHeight="1">
      <c r="A8" s="708" t="s">
        <v>86</v>
      </c>
      <c r="B8" s="65" t="s">
        <v>23</v>
      </c>
      <c r="C8" s="104">
        <f>SUMPRODUCT(-(-('સત્રાંત પરિણામ પત્રક '!A8:A79="OBC")),-(-('સત્રાંત પરિણામ પત્રક '!B8:B79="BOY")),-(-('સત્રાંત પરિણામ પત્રક '!I8:I79="A")))</f>
        <v>0</v>
      </c>
      <c r="D8" s="104" t="e">
        <f>ROUND(C8*100/'સત્રાંત પરિણામ પત્રક '!B81,0)</f>
        <v>#DIV/0!</v>
      </c>
      <c r="E8" s="104">
        <f>SUMPRODUCT(-(-('સત્રાંત પરિણામ પત્રક '!A8:A79="OBC")),-(-('સત્રાંત પરિણામ પત્રક '!B8:B79="GIRL")),-(-('સત્રાંત પરિણામ પત્રક '!I8:I79="A")))</f>
        <v>0</v>
      </c>
      <c r="F8" s="104" t="e">
        <f>ROUND(E8*100/'સત્રાંત પરિણામ પત્રક '!D81,0)</f>
        <v>#DIV/0!</v>
      </c>
      <c r="G8" s="77">
        <f>C8+E8</f>
        <v>0</v>
      </c>
      <c r="H8" s="104" t="e">
        <f>ROUND(G8*100/'સત્રાંત પરિણામ પત્રક '!F81,0)</f>
        <v>#DIV/0!</v>
      </c>
      <c r="I8" s="104">
        <f>SUMPRODUCT(-(-('સત્રાંત પરિણામ પત્રક '!A8:A79="OBC")),-(-('સત્રાંત પરિણામ પત્રક '!B8:B79="BOY")),-(-('સત્રાંત પરિણામ પત્રક '!N8:N79="A")))</f>
        <v>0</v>
      </c>
      <c r="J8" s="104" t="e">
        <f>ROUND(I8*100/'સત્રાંત પરિણામ પત્રક '!B81,0)</f>
        <v>#DIV/0!</v>
      </c>
      <c r="K8" s="104">
        <f>SUMPRODUCT(-(-('સત્રાંત પરિણામ પત્રક '!A8:A79="OBC")),-(-('સત્રાંત પરિણામ પત્રક '!B8:B79="GIRL")),-(-('સત્રાંત પરિણામ પત્રક '!N8:N79="A")))</f>
        <v>0</v>
      </c>
      <c r="L8" s="104" t="e">
        <f>ROUND(K8*100/'સત્રાંત પરિણામ પત્રક '!D81,0)</f>
        <v>#DIV/0!</v>
      </c>
      <c r="M8" s="77">
        <f>I8+K8</f>
        <v>0</v>
      </c>
      <c r="N8" s="104" t="e">
        <f>ROUND(M8*100/'સત્રાંત પરિણામ પત્રક '!F81,0)</f>
        <v>#DIV/0!</v>
      </c>
      <c r="O8" s="104">
        <f>SUMPRODUCT(-(-('સત્રાંત પરિણામ પત્રક '!A8:A79="OBC")),-(-('સત્રાંત પરિણામ પત્રક '!B8:B79="BOY")),-(-('સત્રાંત પરિણામ પત્રક '!V8:V79="A")))</f>
        <v>0</v>
      </c>
      <c r="P8" s="104" t="e">
        <f>ROUND(O8*100/'સત્રાંત પરિણામ પત્રક '!B81,0)</f>
        <v>#DIV/0!</v>
      </c>
      <c r="Q8" s="104">
        <f>SUMPRODUCT(-(-('સત્રાંત પરિણામ પત્રક '!A8:A79="OBC")),-(-('સત્રાંત પરિણામ પત્રક '!B8:B79="GIRL")),-(-('સત્રાંત પરિણામ પત્રક '!V8:V79="A")))</f>
        <v>0</v>
      </c>
      <c r="R8" s="104" t="e">
        <f>ROUND(Q8*100/'સત્રાંત પરિણામ પત્રક '!D81,0)</f>
        <v>#DIV/0!</v>
      </c>
      <c r="S8" s="77">
        <f>O8+Q8</f>
        <v>0</v>
      </c>
      <c r="T8" s="104" t="e">
        <f>ROUND(S8*100/'સત્રાંત પરિણામ પત્રક '!F81,0)</f>
        <v>#DIV/0!</v>
      </c>
      <c r="U8" s="104">
        <f>SUMPRODUCT(-(-('સત્રાંત પરિણામ પત્રક '!A8:A79="OBC")),-(-('સત્રાંત પરિણામ પત્રક '!B8:B79="BOY")),-(-('સત્રાંત પરિણામ પત્રક '!AA8:AA79="A")))</f>
        <v>0</v>
      </c>
      <c r="V8" s="104" t="e">
        <f>ROUND(U8*100/'સત્રાંત પરિણામ પત્રક '!B81,0)</f>
        <v>#DIV/0!</v>
      </c>
      <c r="W8" s="104">
        <f>SUMPRODUCT(-(-('સત્રાંત પરિણામ પત્રક '!A8:A79="OBC")),-(-('સત્રાંત પરિણામ પત્રક '!B8:B79="GIRL")),-(-('સત્રાંત પરિણામ પત્રક '!AA8:AA79="A")))</f>
        <v>0</v>
      </c>
      <c r="X8" s="104" t="e">
        <f>ROUND(W8*100/'સત્રાંત પરિણામ પત્રક '!D81,0)</f>
        <v>#DIV/0!</v>
      </c>
      <c r="Y8" s="77">
        <f>U8+W8</f>
        <v>0</v>
      </c>
      <c r="Z8" s="104" t="e">
        <f>ROUND(Y8*100/'સત્રાંત પરિણામ પત્રક '!F81,0)</f>
        <v>#DIV/0!</v>
      </c>
      <c r="AA8" s="104">
        <f>SUMPRODUCT(-(-('સત્રાંત પરિણામ પત્રક '!A8:A79="OBC")),-(-('સત્રાંત પરિણામ પત્રક '!B8:B79="BOY")),-(-('સત્રાંત પરિણામ પત્રક '!AF8:AF79="A")))</f>
        <v>0</v>
      </c>
      <c r="AB8" s="104" t="e">
        <f>ROUND(AA8*100/'સત્રાંત પરિણામ પત્રક '!B81,0)</f>
        <v>#DIV/0!</v>
      </c>
      <c r="AC8" s="104">
        <f>SUMPRODUCT(-(-('સત્રાંત પરિણામ પત્રક '!A8:A79="OBC")),-(-('સત્રાંત પરિણામ પત્રક '!B8:B79="GIRL")),-(-('સત્રાંત પરિણામ પત્રક '!AF8:AF79="A")))</f>
        <v>0</v>
      </c>
      <c r="AD8" s="104" t="e">
        <f>ROUND(AC8*100/'સત્રાંત પરિણામ પત્રક '!D81,0)</f>
        <v>#DIV/0!</v>
      </c>
      <c r="AE8" s="77">
        <f>AA8+AC8</f>
        <v>0</v>
      </c>
      <c r="AF8" s="104" t="e">
        <f>ROUND(AE8*100/'સત્રાંત પરિણામ પત્રક '!F81,0)</f>
        <v>#DIV/0!</v>
      </c>
      <c r="AG8" s="104">
        <f>SUMPRODUCT(-(-('સત્રાંત પરિણામ પત્રક '!A8:A79="OBC")),-(-('સત્રાંત પરિણામ પત્રક '!B8:B79="BOY")),-(-('સત્રાંત પરિણામ પત્રક '!AL8:AL79="A")))</f>
        <v>0</v>
      </c>
      <c r="AH8" s="104" t="e">
        <f>ROUND(AG8*100/'સત્રાંત પરિણામ પત્રક '!B81,0)</f>
        <v>#DIV/0!</v>
      </c>
      <c r="AI8" s="104">
        <f>SUMPRODUCT(-(-('સત્રાંત પરિણામ પત્રક '!A8:A79="OBC")),-(-('સત્રાંત પરિણામ પત્રક '!B8:B79="GIRL")),-(-('સત્રાંત પરિણામ પત્રક '!AL8:AL79="A")))</f>
        <v>0</v>
      </c>
      <c r="AJ8" s="104" t="e">
        <f>ROUND(AI8*100/'સત્રાંત પરિણામ પત્રક '!D81,0)</f>
        <v>#DIV/0!</v>
      </c>
      <c r="AK8" s="77">
        <f>AG8+AI8</f>
        <v>0</v>
      </c>
      <c r="AL8" s="104" t="e">
        <f>ROUND(AK8*100/'સત્રાંત પરિણામ પત્રક '!F81,0)</f>
        <v>#DIV/0!</v>
      </c>
      <c r="AM8" s="104">
        <f>SUMPRODUCT(-(-('સત્રાંત પરિણામ પત્રક '!A8:A79="OBC")),-(-('સત્રાંત પરિણામ પત્રક '!B8:B79="BOY")),-(-('સત્રાંત પરિણામ પત્રક '!AQ8:AQ79="A")))</f>
        <v>0</v>
      </c>
      <c r="AN8" s="104" t="e">
        <f>ROUND(AM8*100/'સત્રાંત પરિણામ પત્રક '!B81,0)</f>
        <v>#DIV/0!</v>
      </c>
      <c r="AO8" s="104">
        <f>SUMPRODUCT(-(-('સત્રાંત પરિણામ પત્રક '!A8:A79="OBC")),-(-('સત્રાંત પરિણામ પત્રક '!B8:B79="GIRL")),-(-('સત્રાંત પરિણામ પત્રક '!AQ8:AQ79="A")))</f>
        <v>0</v>
      </c>
      <c r="AP8" s="104" t="e">
        <f>ROUND(AO8*100/'સત્રાંત પરિણામ પત્રક '!D81,0)</f>
        <v>#DIV/0!</v>
      </c>
      <c r="AQ8" s="77">
        <f>AM8+AO8</f>
        <v>0</v>
      </c>
      <c r="AR8" s="104" t="e">
        <f>ROUND(AQ8*100/'સત્રાંત પરિણામ પત્રક '!F81,0)</f>
        <v>#DIV/0!</v>
      </c>
      <c r="AS8" s="104">
        <f>SUMPRODUCT(-(-('સત્રાંત પરિણામ પત્રક '!A8:A79="OBC")),-(-('સત્રાંત પરિણામ પત્રક '!B8:B79="BOY")),-(-('સત્રાંત પરિણામ પત્રક '!AV8:AV79="A")))</f>
        <v>0</v>
      </c>
      <c r="AT8" s="104" t="e">
        <f>ROUND(AS8*100/'સત્રાંત પરિણામ પત્રક '!B81,0)</f>
        <v>#DIV/0!</v>
      </c>
      <c r="AU8" s="104">
        <f>SUMPRODUCT(-(-('સત્રાંત પરિણામ પત્રક '!A8:A79="OBC")),-(-('સત્રાંત પરિણામ પત્રક '!B8:B79="GIRL")),-(-('સત્રાંત પરિણામ પત્રક '!AV8:AV79="A")))</f>
        <v>0</v>
      </c>
      <c r="AV8" s="104" t="e">
        <f>ROUND(AU8*100/'સત્રાંત પરિણામ પત્રક '!D81,0)</f>
        <v>#DIV/0!</v>
      </c>
      <c r="AW8" s="77">
        <f>AS8+AU8</f>
        <v>0</v>
      </c>
      <c r="AX8" s="104" t="e">
        <f>ROUND(AW8*100/'સત્રાંત પરિણામ પત્રક '!F81,0)</f>
        <v>#DIV/0!</v>
      </c>
      <c r="AZ8" s="103"/>
      <c r="BA8" s="22"/>
      <c r="BB8" s="22"/>
      <c r="BC8" s="37"/>
    </row>
    <row r="9" spans="1:55" ht="22.15" customHeight="1">
      <c r="A9" s="708"/>
      <c r="B9" s="24" t="s">
        <v>24</v>
      </c>
      <c r="C9" s="104">
        <f>SUMPRODUCT(-(-('સત્રાંત પરિણામ પત્રક '!A8:A79="OBC")),-(-('સત્રાંત પરિણામ પત્રક '!B8:B79="BOY")),-(-('સત્રાંત પરિણામ પત્રક '!I8:I79="B")))</f>
        <v>0</v>
      </c>
      <c r="D9" s="104" t="e">
        <f>ROUND(C9*100/'સત્રાંત પરિણામ પત્રક '!B81,0)</f>
        <v>#DIV/0!</v>
      </c>
      <c r="E9" s="104">
        <f>SUMPRODUCT(-(-('સત્રાંત પરિણામ પત્રક '!A8:A79="OBC")),-(-('સત્રાંત પરિણામ પત્રક '!B8:B79="GIRL")),-(-('સત્રાંત પરિણામ પત્રક '!I8:I79="B")))</f>
        <v>0</v>
      </c>
      <c r="F9" s="104" t="e">
        <f>ROUND(E9*100/'સત્રાંત પરિણામ પત્રક '!D81,0)</f>
        <v>#DIV/0!</v>
      </c>
      <c r="G9" s="77">
        <f>C9+E9</f>
        <v>0</v>
      </c>
      <c r="H9" s="104" t="e">
        <f>ROUND(G9*100/'સત્રાંત પરિણામ પત્રક '!F81,0)</f>
        <v>#DIV/0!</v>
      </c>
      <c r="I9" s="104">
        <f>SUMPRODUCT(-(-('સત્રાંત પરિણામ પત્રક '!A8:A79="OBC")),-(-('સત્રાંત પરિણામ પત્રક '!B8:B79="BOY")),-(-('સત્રાંત પરિણામ પત્રક '!N8:N79="B")))</f>
        <v>0</v>
      </c>
      <c r="J9" s="104" t="e">
        <f>ROUND(I9*100/'સત્રાંત પરિણામ પત્રક '!B81,0)</f>
        <v>#DIV/0!</v>
      </c>
      <c r="K9" s="104">
        <f>SUMPRODUCT(-(-('સત્રાંત પરિણામ પત્રક '!A8:A79="OBC")),-(-('સત્રાંત પરિણામ પત્રક '!B8:B79="GIRL")),-(-('સત્રાંત પરિણામ પત્રક '!N8:N79="B")))</f>
        <v>0</v>
      </c>
      <c r="L9" s="104" t="e">
        <f>ROUND(K9*100/'સત્રાંત પરિણામ પત્રક '!D81,0)</f>
        <v>#DIV/0!</v>
      </c>
      <c r="M9" s="77">
        <f>I9+K9</f>
        <v>0</v>
      </c>
      <c r="N9" s="104" t="e">
        <f>ROUND(M9*100/'સત્રાંત પરિણામ પત્રક '!F81,0)</f>
        <v>#DIV/0!</v>
      </c>
      <c r="O9" s="104">
        <f>SUMPRODUCT(-(-('સત્રાંત પરિણામ પત્રક '!A8:A79="OBC")),-(-('સત્રાંત પરિણામ પત્રક '!B8:B79="BOY")),-(-('સત્રાંત પરિણામ પત્રક '!V8:V79="B")))</f>
        <v>0</v>
      </c>
      <c r="P9" s="104" t="e">
        <f>ROUND(O9*100/'સત્રાંત પરિણામ પત્રક '!B81,0)</f>
        <v>#DIV/0!</v>
      </c>
      <c r="Q9" s="104">
        <f>SUMPRODUCT(-(-('સત્રાંત પરિણામ પત્રક '!A8:A79="OBC")),-(-('સત્રાંત પરિણામ પત્રક '!B8:B79="GIRL")),-(-('સત્રાંત પરિણામ પત્રક '!V8:V79="B")))</f>
        <v>0</v>
      </c>
      <c r="R9" s="104" t="e">
        <f>ROUND(Q9*100/'સત્રાંત પરિણામ પત્રક '!D81,0)</f>
        <v>#DIV/0!</v>
      </c>
      <c r="S9" s="77">
        <f>O9+Q9</f>
        <v>0</v>
      </c>
      <c r="T9" s="104" t="e">
        <f>ROUND(S9*100/'સત્રાંત પરિણામ પત્રક '!F81,0)</f>
        <v>#DIV/0!</v>
      </c>
      <c r="U9" s="104">
        <f>SUMPRODUCT(-(-('સત્રાંત પરિણામ પત્રક '!A8:A79="OBC")),-(-('સત્રાંત પરિણામ પત્રક '!B8:B79="BOY")),-(-('સત્રાંત પરિણામ પત્રક '!AA8:AA79="B")))</f>
        <v>0</v>
      </c>
      <c r="V9" s="104" t="e">
        <f>ROUND(U9*100/'સત્રાંત પરિણામ પત્રક '!B81,0)</f>
        <v>#DIV/0!</v>
      </c>
      <c r="W9" s="104">
        <f>SUMPRODUCT(-(-('સત્રાંત પરિણામ પત્રક '!A8:A79="OBC")),-(-('સત્રાંત પરિણામ પત્રક '!B8:B79="GIRL")),-(-('સત્રાંત પરિણામ પત્રક '!AA8:AA79="B")))</f>
        <v>0</v>
      </c>
      <c r="X9" s="104" t="e">
        <f>ROUND(W9*100/'સત્રાંત પરિણામ પત્રક '!D81,0)</f>
        <v>#DIV/0!</v>
      </c>
      <c r="Y9" s="77">
        <f>U9+W9</f>
        <v>0</v>
      </c>
      <c r="Z9" s="104" t="e">
        <f>ROUND(Y9*100/'સત્રાંત પરિણામ પત્રક '!F81,0)</f>
        <v>#DIV/0!</v>
      </c>
      <c r="AA9" s="104">
        <f>SUMPRODUCT(-(-('સત્રાંત પરિણામ પત્રક '!A8:A79="OBC")),-(-('સત્રાંત પરિણામ પત્રક '!B8:B79="BOY")),-(-('સત્રાંત પરિણામ પત્રક '!AF8:AF79="B")))</f>
        <v>0</v>
      </c>
      <c r="AB9" s="104" t="e">
        <f>ROUND(AA9*100/'સત્રાંત પરિણામ પત્રક '!B81,0)</f>
        <v>#DIV/0!</v>
      </c>
      <c r="AC9" s="104">
        <f>SUMPRODUCT(-(-('સત્રાંત પરિણામ પત્રક '!A8:A79="OBC")),-(-('સત્રાંત પરિણામ પત્રક '!B8:B79="GIRL")),-(-('સત્રાંત પરિણામ પત્રક '!AF8:AF79="B")))</f>
        <v>0</v>
      </c>
      <c r="AD9" s="104" t="e">
        <f>ROUND(AC9*100/'સત્રાંત પરિણામ પત્રક '!D81,0)</f>
        <v>#DIV/0!</v>
      </c>
      <c r="AE9" s="77">
        <f>AA9+AC9</f>
        <v>0</v>
      </c>
      <c r="AF9" s="104" t="e">
        <f>ROUND(AE9*100/'સત્રાંત પરિણામ પત્રક '!F81,0)</f>
        <v>#DIV/0!</v>
      </c>
      <c r="AG9" s="104">
        <f>SUMPRODUCT(-(-('સત્રાંત પરિણામ પત્રક '!A8:A79="OBC")),-(-('સત્રાંત પરિણામ પત્રક '!B8:B79="BOY")),-(-('સત્રાંત પરિણામ પત્રક '!AL8:AL79="B")))</f>
        <v>0</v>
      </c>
      <c r="AH9" s="104" t="e">
        <f>ROUND(AG9*100/'સત્રાંત પરિણામ પત્રક '!B81,0)</f>
        <v>#DIV/0!</v>
      </c>
      <c r="AI9" s="104">
        <f>SUMPRODUCT(-(-('સત્રાંત પરિણામ પત્રક '!A8:A79="OBC")),-(-('સત્રાંત પરિણામ પત્રક '!B8:B79="GIRL")),-(-('સત્રાંત પરિણામ પત્રક '!AL8:AL79="B")))</f>
        <v>0</v>
      </c>
      <c r="AJ9" s="104" t="e">
        <f>ROUND(AI9*100/'સત્રાંત પરિણામ પત્રક '!D81,0)</f>
        <v>#DIV/0!</v>
      </c>
      <c r="AK9" s="77">
        <f>AG9+AI9</f>
        <v>0</v>
      </c>
      <c r="AL9" s="104" t="e">
        <f>ROUND(AK9*100/'સત્રાંત પરિણામ પત્રક '!F81,0)</f>
        <v>#DIV/0!</v>
      </c>
      <c r="AM9" s="104">
        <f>SUMPRODUCT(-(-('સત્રાંત પરિણામ પત્રક '!A8:A79="OBC")),-(-('સત્રાંત પરિણામ પત્રક '!B8:B79="BOY")),-(-('સત્રાંત પરિણામ પત્રક '!AQ8:AQ79="B")))</f>
        <v>0</v>
      </c>
      <c r="AN9" s="104" t="e">
        <f>ROUND(AM9*100/'સત્રાંત પરિણામ પત્રક '!B81,0)</f>
        <v>#DIV/0!</v>
      </c>
      <c r="AO9" s="104">
        <f>SUMPRODUCT(-(-('સત્રાંત પરિણામ પત્રક '!A8:A79="OBC")),-(-('સત્રાંત પરિણામ પત્રક '!B8:B79="GIRL")),-(-('સત્રાંત પરિણામ પત્રક '!AQ8:AQ79="B")))</f>
        <v>0</v>
      </c>
      <c r="AP9" s="104" t="e">
        <f>ROUND(AO9*100/'સત્રાંત પરિણામ પત્રક '!D81,0)</f>
        <v>#DIV/0!</v>
      </c>
      <c r="AQ9" s="77">
        <f>AM9+AO9</f>
        <v>0</v>
      </c>
      <c r="AR9" s="104" t="e">
        <f>ROUND(AQ9*100/'સત્રાંત પરિણામ પત્રક '!F81,0)</f>
        <v>#DIV/0!</v>
      </c>
      <c r="AS9" s="104">
        <f>SUMPRODUCT(-(-('સત્રાંત પરિણામ પત્રક '!A8:A79="OBC")),-(-('સત્રાંત પરિણામ પત્રક '!B8:B79="BOY")),-(-('સત્રાંત પરિણામ પત્રક '!AV8:AV79="B")))</f>
        <v>0</v>
      </c>
      <c r="AT9" s="104" t="e">
        <f>ROUND(AS9*100/'સત્રાંત પરિણામ પત્રક '!B81,0)</f>
        <v>#DIV/0!</v>
      </c>
      <c r="AU9" s="104">
        <f>SUMPRODUCT(-(-('સત્રાંત પરિણામ પત્રક '!A8:A79="OBC")),-(-('સત્રાંત પરિણામ પત્રક '!B8:B79="GIRL")),-(-('સત્રાંત પરિણામ પત્રક '!AV8:AV79="B")))</f>
        <v>0</v>
      </c>
      <c r="AV9" s="104" t="e">
        <f>ROUND(AU9*100/'સત્રાંત પરિણામ પત્રક '!D81,0)</f>
        <v>#DIV/0!</v>
      </c>
      <c r="AW9" s="77">
        <f>AS9+AU9</f>
        <v>0</v>
      </c>
      <c r="AX9" s="104" t="e">
        <f>ROUND(AW9*100/'સત્રાંત પરિણામ પત્રક '!F81,0)</f>
        <v>#DIV/0!</v>
      </c>
      <c r="AZ9" s="103"/>
      <c r="BA9" s="22"/>
      <c r="BB9" s="22"/>
      <c r="BC9" s="37"/>
    </row>
    <row r="10" spans="1:55" ht="22.15" customHeight="1">
      <c r="A10" s="708"/>
      <c r="B10" s="24" t="s">
        <v>25</v>
      </c>
      <c r="C10" s="104">
        <f>SUMPRODUCT(-(-('સત્રાંત પરિણામ પત્રક '!A8:A79="OBC")),-(-('સત્રાંત પરિણામ પત્રક '!B8:B79="BOY")),-(-('સત્રાંત પરિણામ પત્રક '!I8:I79="C")))</f>
        <v>0</v>
      </c>
      <c r="D10" s="104" t="e">
        <f>ROUND(C10*100/'સત્રાંત પરિણામ પત્રક '!B81,0)</f>
        <v>#DIV/0!</v>
      </c>
      <c r="E10" s="104">
        <f>SUMPRODUCT(-(-('સત્રાંત પરિણામ પત્રક '!A8:A79="OBC")),-(-('સત્રાંત પરિણામ પત્રક '!B8:B79="GIRL")),-(-('સત્રાંત પરિણામ પત્રક '!I8:I79="C")))</f>
        <v>0</v>
      </c>
      <c r="F10" s="104" t="e">
        <f>ROUND(E10*100/'સત્રાંત પરિણામ પત્રક '!D81,0)</f>
        <v>#DIV/0!</v>
      </c>
      <c r="G10" s="77">
        <f>C10+E10</f>
        <v>0</v>
      </c>
      <c r="H10" s="104" t="e">
        <f>ROUND(G10*100/'સત્રાંત પરિણામ પત્રક '!F81,0)</f>
        <v>#DIV/0!</v>
      </c>
      <c r="I10" s="104">
        <f>SUMPRODUCT(-(-('સત્રાંત પરિણામ પત્રક '!A8:A79="OBC")),-(-('સત્રાંત પરિણામ પત્રક '!B8:B79="BOY")),-(-('સત્રાંત પરિણામ પત્રક '!N8:N79="C")))</f>
        <v>0</v>
      </c>
      <c r="J10" s="104" t="e">
        <f>ROUND(I10*100/'સત્રાંત પરિણામ પત્રક '!B81,0)</f>
        <v>#DIV/0!</v>
      </c>
      <c r="K10" s="104">
        <f>SUMPRODUCT(-(-('સત્રાંત પરિણામ પત્રક '!A8:A79="OBC")),-(-('સત્રાંત પરિણામ પત્રક '!B8:B79="GIRL")),-(-('સત્રાંત પરિણામ પત્રક '!N8:N79="C")))</f>
        <v>0</v>
      </c>
      <c r="L10" s="104" t="e">
        <f>ROUND(K10*100/'સત્રાંત પરિણામ પત્રક '!D81,0)</f>
        <v>#DIV/0!</v>
      </c>
      <c r="M10" s="77">
        <f>I10+K10</f>
        <v>0</v>
      </c>
      <c r="N10" s="104" t="e">
        <f>ROUND(M10*100/'સત્રાંત પરિણામ પત્રક '!F81,0)</f>
        <v>#DIV/0!</v>
      </c>
      <c r="O10" s="104">
        <f>SUMPRODUCT(-(-('સત્રાંત પરિણામ પત્રક '!A8:A79="OBC")),-(-('સત્રાંત પરિણામ પત્રક '!B8:B79="BOY")),-(-('સત્રાંત પરિણામ પત્રક '!V8:V79="C")))</f>
        <v>0</v>
      </c>
      <c r="P10" s="104" t="e">
        <f>ROUND(O10*100/'સત્રાંત પરિણામ પત્રક '!B81,0)</f>
        <v>#DIV/0!</v>
      </c>
      <c r="Q10" s="104">
        <f>SUMPRODUCT(-(-('સત્રાંત પરિણામ પત્રક '!A8:A79="OBC")),-(-('સત્રાંત પરિણામ પત્રક '!B8:B79="GIRL")),-(-('સત્રાંત પરિણામ પત્રક '!V8:V79="C")))</f>
        <v>0</v>
      </c>
      <c r="R10" s="104" t="e">
        <f>ROUND(Q10*100/'સત્રાંત પરિણામ પત્રક '!D81,0)</f>
        <v>#DIV/0!</v>
      </c>
      <c r="S10" s="77">
        <f>O10+Q10</f>
        <v>0</v>
      </c>
      <c r="T10" s="104" t="e">
        <f>ROUND(S10*100/'સત્રાંત પરિણામ પત્રક '!F81,0)</f>
        <v>#DIV/0!</v>
      </c>
      <c r="U10" s="104">
        <f>SUMPRODUCT(-(-('સત્રાંત પરિણામ પત્રક '!A8:A79="OBC")),-(-('સત્રાંત પરિણામ પત્રક '!B8:B79="BOY")),-(-('સત્રાંત પરિણામ પત્રક '!AA8:AA79="C")))</f>
        <v>0</v>
      </c>
      <c r="V10" s="104" t="e">
        <f>ROUND(U10*100/'સત્રાંત પરિણામ પત્રક '!B81,0)</f>
        <v>#DIV/0!</v>
      </c>
      <c r="W10" s="104">
        <f>SUMPRODUCT(-(-('સત્રાંત પરિણામ પત્રક '!A8:A79="OBC")),-(-('સત્રાંત પરિણામ પત્રક '!B8:B79="GIRL")),-(-('સત્રાંત પરિણામ પત્રક '!AA8:AA79="C")))</f>
        <v>0</v>
      </c>
      <c r="X10" s="104" t="e">
        <f>ROUND(W10*100/'સત્રાંત પરિણામ પત્રક '!D81,0)</f>
        <v>#DIV/0!</v>
      </c>
      <c r="Y10" s="77">
        <f>U10+W10</f>
        <v>0</v>
      </c>
      <c r="Z10" s="104" t="e">
        <f>ROUND(Y10*100/'સત્રાંત પરિણામ પત્રક '!F81,0)</f>
        <v>#DIV/0!</v>
      </c>
      <c r="AA10" s="104">
        <f>SUMPRODUCT(-(-('સત્રાંત પરિણામ પત્રક '!A8:A79="OBC")),-(-('સત્રાંત પરિણામ પત્રક '!B8:B79="BOY")),-(-('સત્રાંત પરિણામ પત્રક '!AF8:AF79="C")))</f>
        <v>0</v>
      </c>
      <c r="AB10" s="104" t="e">
        <f>ROUND(AA10*100/'સત્રાંત પરિણામ પત્રક '!B81,0)</f>
        <v>#DIV/0!</v>
      </c>
      <c r="AC10" s="104">
        <f>SUMPRODUCT(-(-('સત્રાંત પરિણામ પત્રક '!A8:A79="OBC")),-(-('સત્રાંત પરિણામ પત્રક '!B8:B79="GIRL")),-(-('સત્રાંત પરિણામ પત્રક '!AF8:AF79="C")))</f>
        <v>0</v>
      </c>
      <c r="AD10" s="104" t="e">
        <f>ROUND(AC10*100/'સત્રાંત પરિણામ પત્રક '!D81,0)</f>
        <v>#DIV/0!</v>
      </c>
      <c r="AE10" s="77">
        <f>AA10+AC10</f>
        <v>0</v>
      </c>
      <c r="AF10" s="104" t="e">
        <f>ROUND(AE10*100/'સત્રાંત પરિણામ પત્રક '!F81,0)</f>
        <v>#DIV/0!</v>
      </c>
      <c r="AG10" s="104">
        <f>SUMPRODUCT(-(-('સત્રાંત પરિણામ પત્રક '!A8:A79="OBC")),-(-('સત્રાંત પરિણામ પત્રક '!B8:B79="BOY")),-(-('સત્રાંત પરિણામ પત્રક '!AL8:AL79="C")))</f>
        <v>0</v>
      </c>
      <c r="AH10" s="104" t="e">
        <f>ROUND(AG10*100/'સત્રાંત પરિણામ પત્રક '!B81,0)</f>
        <v>#DIV/0!</v>
      </c>
      <c r="AI10" s="104">
        <f>SUMPRODUCT(-(-('સત્રાંત પરિણામ પત્રક '!A8:A79="OBC")),-(-('સત્રાંત પરિણામ પત્રક '!B8:B79="GIRL")),-(-('સત્રાંત પરિણામ પત્રક '!AL8:AL79="C")))</f>
        <v>0</v>
      </c>
      <c r="AJ10" s="104" t="e">
        <f>ROUND(AI10*100/'સત્રાંત પરિણામ પત્રક '!D81,0)</f>
        <v>#DIV/0!</v>
      </c>
      <c r="AK10" s="77">
        <f>AG10+AI10</f>
        <v>0</v>
      </c>
      <c r="AL10" s="104" t="e">
        <f>ROUND(AK10*100/'સત્રાંત પરિણામ પત્રક '!F81,0)</f>
        <v>#DIV/0!</v>
      </c>
      <c r="AM10" s="104">
        <f>SUMPRODUCT(-(-('સત્રાંત પરિણામ પત્રક '!A8:A79="OBC")),-(-('સત્રાંત પરિણામ પત્રક '!B8:B79="BOY")),-(-('સત્રાંત પરિણામ પત્રક '!AQ8:AQ79="C")))</f>
        <v>0</v>
      </c>
      <c r="AN10" s="104" t="e">
        <f>ROUND(AM10*100/'સત્રાંત પરિણામ પત્રક '!B81,0)</f>
        <v>#DIV/0!</v>
      </c>
      <c r="AO10" s="104">
        <f>SUMPRODUCT(-(-('સત્રાંત પરિણામ પત્રક '!A8:A79="OBC")),-(-('સત્રાંત પરિણામ પત્રક '!B8:B79="GIRL")),-(-('સત્રાંત પરિણામ પત્રક '!AQ8:AQ79="C")))</f>
        <v>0</v>
      </c>
      <c r="AP10" s="104" t="e">
        <f>ROUND(AO10*100/'સત્રાંત પરિણામ પત્રક '!D81,0)</f>
        <v>#DIV/0!</v>
      </c>
      <c r="AQ10" s="77">
        <f>AM10+AO10</f>
        <v>0</v>
      </c>
      <c r="AR10" s="104" t="e">
        <f>ROUND(AQ10*100/'સત્રાંત પરિણામ પત્રક '!F81,0)</f>
        <v>#DIV/0!</v>
      </c>
      <c r="AS10" s="104">
        <f>SUMPRODUCT(-(-('સત્રાંત પરિણામ પત્રક '!A8:A79="OBC")),-(-('સત્રાંત પરિણામ પત્રક '!B8:B79="BOY")),-(-('સત્રાંત પરિણામ પત્રક '!AV8:AV79="C")))</f>
        <v>0</v>
      </c>
      <c r="AT10" s="104" t="e">
        <f>ROUND(AS10*100/'સત્રાંત પરિણામ પત્રક '!B81,0)</f>
        <v>#DIV/0!</v>
      </c>
      <c r="AU10" s="104">
        <f>SUMPRODUCT(-(-('સત્રાંત પરિણામ પત્રક '!A8:A79="OBC")),-(-('સત્રાંત પરિણામ પત્રક '!B8:B79="GIRL")),-(-('સત્રાંત પરિણામ પત્રક '!AV8:AV79="C")))</f>
        <v>0</v>
      </c>
      <c r="AV10" s="104" t="e">
        <f>ROUND(AU10*100/'સત્રાંત પરિણામ પત્રક '!D81,0)</f>
        <v>#DIV/0!</v>
      </c>
      <c r="AW10" s="77">
        <f>AS10+AU10</f>
        <v>0</v>
      </c>
      <c r="AX10" s="104" t="e">
        <f>ROUND(AW10*100/'સત્રાંત પરિણામ પત્રક '!F81,0)</f>
        <v>#DIV/0!</v>
      </c>
      <c r="AZ10" s="103"/>
      <c r="BA10" s="22"/>
      <c r="BB10" s="22"/>
      <c r="BC10" s="37"/>
    </row>
    <row r="11" spans="1:55" ht="22.15" customHeight="1">
      <c r="A11" s="708"/>
      <c r="B11" s="24" t="s">
        <v>26</v>
      </c>
      <c r="C11" s="104">
        <f>SUMPRODUCT(-(-('સત્રાંત પરિણામ પત્રક '!A8:A79="OBC")),-(-('સત્રાંત પરિણામ પત્રક '!B8:B79="BOY")),-(-('સત્રાંત પરિણામ પત્રક '!I8:I79="D")))</f>
        <v>0</v>
      </c>
      <c r="D11" s="104" t="e">
        <f>ROUND(C11*100/'સત્રાંત પરિણામ પત્રક '!B81,0)</f>
        <v>#DIV/0!</v>
      </c>
      <c r="E11" s="104">
        <f>SUMPRODUCT(-(-('સત્રાંત પરિણામ પત્રક '!A8:A79="OBC")),-(-('સત્રાંત પરિણામ પત્રક '!B8:B79="GIRL")),-(-('સત્રાંત પરિણામ પત્રક '!I8:I79="D")))</f>
        <v>0</v>
      </c>
      <c r="F11" s="104" t="e">
        <f>ROUND(E11*100/'સત્રાંત પરિણામ પત્રક '!D81,0)</f>
        <v>#DIV/0!</v>
      </c>
      <c r="G11" s="77">
        <f>C11+E11</f>
        <v>0</v>
      </c>
      <c r="H11" s="104" t="e">
        <f>ROUND(G11*100/'સત્રાંત પરિણામ પત્રક '!F81,0)</f>
        <v>#DIV/0!</v>
      </c>
      <c r="I11" s="104">
        <f>SUMPRODUCT(-(-('સત્રાંત પરિણામ પત્રક '!A8:A79="OBC")),-(-('સત્રાંત પરિણામ પત્રક '!B8:B79="BOY")),-(-('સત્રાંત પરિણામ પત્રક '!N8:N79="D")))</f>
        <v>0</v>
      </c>
      <c r="J11" s="104" t="e">
        <f>ROUND(I11*100/'સત્રાંત પરિણામ પત્રક '!B81,0)</f>
        <v>#DIV/0!</v>
      </c>
      <c r="K11" s="104">
        <f>SUMPRODUCT(-(-('સત્રાંત પરિણામ પત્રક '!A8:A79="OBC")),-(-('સત્રાંત પરિણામ પત્રક '!B8:B79="GIRL")),-(-('સત્રાંત પરિણામ પત્રક '!N8:N79="D")))</f>
        <v>0</v>
      </c>
      <c r="L11" s="104" t="e">
        <f>ROUND(K11*100/'સત્રાંત પરિણામ પત્રક '!D81,0)</f>
        <v>#DIV/0!</v>
      </c>
      <c r="M11" s="77">
        <f>I11+K11</f>
        <v>0</v>
      </c>
      <c r="N11" s="104" t="e">
        <f>ROUND(M11*100/'સત્રાંત પરિણામ પત્રક '!F81,0)</f>
        <v>#DIV/0!</v>
      </c>
      <c r="O11" s="104">
        <f>SUMPRODUCT(-(-('સત્રાંત પરિણામ પત્રક '!A8:A79="OBC")),-(-('સત્રાંત પરિણામ પત્રક '!B8:B79="BOY")),-(-('સત્રાંત પરિણામ પત્રક '!V8:V79="D")))</f>
        <v>0</v>
      </c>
      <c r="P11" s="104" t="e">
        <f>ROUND(O11*100/'સત્રાંત પરિણામ પત્રક '!B81,0)</f>
        <v>#DIV/0!</v>
      </c>
      <c r="Q11" s="104">
        <f>SUMPRODUCT(-(-('સત્રાંત પરિણામ પત્રક '!A8:A79="OBC")),-(-('સત્રાંત પરિણામ પત્રક '!B8:B79="GIRL")),-(-('સત્રાંત પરિણામ પત્રક '!V8:V79="D")))</f>
        <v>0</v>
      </c>
      <c r="R11" s="104" t="e">
        <f>ROUND(Q11*100/'સત્રાંત પરિણામ પત્રક '!D81,0)</f>
        <v>#DIV/0!</v>
      </c>
      <c r="S11" s="77">
        <f>O11+Q11</f>
        <v>0</v>
      </c>
      <c r="T11" s="104" t="e">
        <f>ROUND(S11*100/'સત્રાંત પરિણામ પત્રક '!F81,0)</f>
        <v>#DIV/0!</v>
      </c>
      <c r="U11" s="104">
        <f>SUMPRODUCT(-(-('સત્રાંત પરિણામ પત્રક '!A8:A79="OBC")),-(-('સત્રાંત પરિણામ પત્રક '!B8:B79="BOY")),-(-('સત્રાંત પરિણામ પત્રક '!AA8:AA79="D")))</f>
        <v>0</v>
      </c>
      <c r="V11" s="104" t="e">
        <f>ROUND(U11*100/'સત્રાંત પરિણામ પત્રક '!B81,0)</f>
        <v>#DIV/0!</v>
      </c>
      <c r="W11" s="104">
        <f>SUMPRODUCT(-(-('સત્રાંત પરિણામ પત્રક '!A8:A79="OBC")),-(-('સત્રાંત પરિણામ પત્રક '!B8:B79="GIRL")),-(-('સત્રાંત પરિણામ પત્રક '!AA8:AA79="D")))</f>
        <v>0</v>
      </c>
      <c r="X11" s="104" t="e">
        <f>ROUND(W11*100/'સત્રાંત પરિણામ પત્રક '!D81,0)</f>
        <v>#DIV/0!</v>
      </c>
      <c r="Y11" s="77">
        <f>U11+W11</f>
        <v>0</v>
      </c>
      <c r="Z11" s="104" t="e">
        <f>ROUND(Y11*100/'સત્રાંત પરિણામ પત્રક '!F81,0)</f>
        <v>#DIV/0!</v>
      </c>
      <c r="AA11" s="104">
        <f>SUMPRODUCT(-(-('સત્રાંત પરિણામ પત્રક '!A8:A79="OBC")),-(-('સત્રાંત પરિણામ પત્રક '!B8:B79="BOY")),-(-('સત્રાંત પરિણામ પત્રક '!AF8:AF79="D")))</f>
        <v>0</v>
      </c>
      <c r="AB11" s="104" t="e">
        <f>ROUND(AA11*100/'સત્રાંત પરિણામ પત્રક '!B81,0)</f>
        <v>#DIV/0!</v>
      </c>
      <c r="AC11" s="104">
        <f>SUMPRODUCT(-(-('સત્રાંત પરિણામ પત્રક '!A8:A79="OBC")),-(-('સત્રાંત પરિણામ પત્રક '!B8:B79="GIRL")),-(-('સત્રાંત પરિણામ પત્રક '!AF8:AF79="D")))</f>
        <v>0</v>
      </c>
      <c r="AD11" s="104" t="e">
        <f>ROUND(AC11*100/'સત્રાંત પરિણામ પત્રક '!D81,0)</f>
        <v>#DIV/0!</v>
      </c>
      <c r="AE11" s="77">
        <f>AA11+AC11</f>
        <v>0</v>
      </c>
      <c r="AF11" s="104" t="e">
        <f>ROUND(AE11*100/'સત્રાંત પરિણામ પત્રક '!F81,0)</f>
        <v>#DIV/0!</v>
      </c>
      <c r="AG11" s="104">
        <f>SUMPRODUCT(-(-('સત્રાંત પરિણામ પત્રક '!A8:A79="OBC")),-(-('સત્રાંત પરિણામ પત્રક '!B8:B79="BOY")),-(-('સત્રાંત પરિણામ પત્રક '!AL8:AL79="D")))</f>
        <v>0</v>
      </c>
      <c r="AH11" s="104" t="e">
        <f>ROUND(AG11*100/'સત્રાંત પરિણામ પત્રક '!B81,0)</f>
        <v>#DIV/0!</v>
      </c>
      <c r="AI11" s="104">
        <f>SUMPRODUCT(-(-('સત્રાંત પરિણામ પત્રક '!A8:A79="OBC")),-(-('સત્રાંત પરિણામ પત્રક '!B8:B79="GIRL")),-(-('સત્રાંત પરિણામ પત્રક '!AL8:AL79="D")))</f>
        <v>0</v>
      </c>
      <c r="AJ11" s="104" t="e">
        <f>ROUND(AI11*100/'સત્રાંત પરિણામ પત્રક '!D81,0)</f>
        <v>#DIV/0!</v>
      </c>
      <c r="AK11" s="77">
        <f>AG11+AI11</f>
        <v>0</v>
      </c>
      <c r="AL11" s="104" t="e">
        <f>ROUND(AK11*100/'સત્રાંત પરિણામ પત્રક '!F81,0)</f>
        <v>#DIV/0!</v>
      </c>
      <c r="AM11" s="104">
        <f>SUMPRODUCT(-(-('સત્રાંત પરિણામ પત્રક '!A8:A79="OBC")),-(-('સત્રાંત પરિણામ પત્રક '!B8:B79="BOY")),-(-('સત્રાંત પરિણામ પત્રક '!AQ8:AQ79="D")))</f>
        <v>0</v>
      </c>
      <c r="AN11" s="104" t="e">
        <f>ROUND(AM11*100/'સત્રાંત પરિણામ પત્રક '!B81,0)</f>
        <v>#DIV/0!</v>
      </c>
      <c r="AO11" s="104">
        <f>SUMPRODUCT(-(-('સત્રાંત પરિણામ પત્રક '!A8:A79="OBC")),-(-('સત્રાંત પરિણામ પત્રક '!B8:B79="GIRL")),-(-('સત્રાંત પરિણામ પત્રક '!AQ8:AQ79="D")))</f>
        <v>0</v>
      </c>
      <c r="AP11" s="104" t="e">
        <f>ROUND(AO11*100/'સત્રાંત પરિણામ પત્રક '!D81,0)</f>
        <v>#DIV/0!</v>
      </c>
      <c r="AQ11" s="77">
        <f>AM11+AO11</f>
        <v>0</v>
      </c>
      <c r="AR11" s="104" t="e">
        <f>ROUND(AQ11*100/'સત્રાંત પરિણામ પત્રક '!F81,0)</f>
        <v>#DIV/0!</v>
      </c>
      <c r="AS11" s="104">
        <f>SUMPRODUCT(-(-('સત્રાંત પરિણામ પત્રક '!A8:A79="OBC")),-(-('સત્રાંત પરિણામ પત્રક '!B8:B79="BOY")),-(-('સત્રાંત પરિણામ પત્રક '!AV8:AV79="D")))</f>
        <v>0</v>
      </c>
      <c r="AT11" s="104" t="e">
        <f>ROUND(AS11*100/'સત્રાંત પરિણામ પત્રક '!B81,0)</f>
        <v>#DIV/0!</v>
      </c>
      <c r="AU11" s="104">
        <f>SUMPRODUCT(-(-('સત્રાંત પરિણામ પત્રક '!A8:A79="OBC")),-(-('સત્રાંત પરિણામ પત્રક '!B8:B79="GIRL")),-(-('સત્રાંત પરિણામ પત્રક '!AV8:AV79="D")))</f>
        <v>0</v>
      </c>
      <c r="AV11" s="104" t="e">
        <f>ROUND(AU11*100/'સત્રાંત પરિણામ પત્રક '!D81,0)</f>
        <v>#DIV/0!</v>
      </c>
      <c r="AW11" s="77">
        <f>AS11+AU11</f>
        <v>0</v>
      </c>
      <c r="AX11" s="104" t="e">
        <f>ROUND(AW11*100/'સત્રાંત પરિણામ પત્રક '!F81,0)</f>
        <v>#DIV/0!</v>
      </c>
      <c r="AZ11" s="103"/>
      <c r="BA11" s="22"/>
      <c r="BB11" s="22"/>
      <c r="BC11" s="37"/>
    </row>
    <row r="12" spans="1:55" ht="22.15" customHeight="1">
      <c r="A12" s="709"/>
      <c r="B12" s="24" t="s">
        <v>22</v>
      </c>
      <c r="C12" s="104">
        <f>SUMPRODUCT(-(-('સત્રાંત પરિણામ પત્રક '!A8:A79="OBC")),-(-('સત્રાંત પરિણામ પત્રક '!B8:B79="BOY")),-(-('સત્રાંત પરિણામ પત્રક '!I8:I79="E")))</f>
        <v>0</v>
      </c>
      <c r="D12" s="104" t="e">
        <f>ROUND(C12*100/'સત્રાંત પરિણામ પત્રક '!B81,0)</f>
        <v>#DIV/0!</v>
      </c>
      <c r="E12" s="104">
        <f>SUMPRODUCT(-(-('સત્રાંત પરિણામ પત્રક '!A8:A79="OBC")),-(-('સત્રાંત પરિણામ પત્રક '!B8:B79="GIRL")),-(-('સત્રાંત પરિણામ પત્રક '!I8:I79="E")))</f>
        <v>0</v>
      </c>
      <c r="F12" s="104" t="e">
        <f>ROUND(E12*100/'સત્રાંત પરિણામ પત્રક '!D81,0)</f>
        <v>#DIV/0!</v>
      </c>
      <c r="G12" s="77">
        <f>C12+E12</f>
        <v>0</v>
      </c>
      <c r="H12" s="104" t="e">
        <f>ROUND(G12*100/'સત્રાંત પરિણામ પત્રક '!F81,0)</f>
        <v>#DIV/0!</v>
      </c>
      <c r="I12" s="104">
        <f>SUMPRODUCT(-(-('સત્રાંત પરિણામ પત્રક '!A8:A79="OBC")),-(-('સત્રાંત પરિણામ પત્રક '!B8:B79="BOY")),-(-('સત્રાંત પરિણામ પત્રક '!N8:N79="E")))</f>
        <v>0</v>
      </c>
      <c r="J12" s="104" t="e">
        <f>ROUND(I12*100/'સત્રાંત પરિણામ પત્રક '!B81,0)</f>
        <v>#DIV/0!</v>
      </c>
      <c r="K12" s="104">
        <f>SUMPRODUCT(-(-('સત્રાંત પરિણામ પત્રક '!A8:A79="OBC")),-(-('સત્રાંત પરિણામ પત્રક '!B8:B79="GIRL")),-(-('સત્રાંત પરિણામ પત્રક '!N8:N79="E")))</f>
        <v>0</v>
      </c>
      <c r="L12" s="104" t="e">
        <f>ROUND(K12*100/'સત્રાંત પરિણામ પત્રક '!D81,0)</f>
        <v>#DIV/0!</v>
      </c>
      <c r="M12" s="77">
        <f>I12+K12</f>
        <v>0</v>
      </c>
      <c r="N12" s="104" t="e">
        <f>ROUND(M12*100/'સત્રાંત પરિણામ પત્રક '!F81,0)</f>
        <v>#DIV/0!</v>
      </c>
      <c r="O12" s="104">
        <f>SUMPRODUCT(-(-('સત્રાંત પરિણામ પત્રક '!A8:A79="OBC")),-(-('સત્રાંત પરિણામ પત્રક '!B8:B79="BOY")),-(-('સત્રાંત પરિણામ પત્રક '!V8:V79="E")))</f>
        <v>0</v>
      </c>
      <c r="P12" s="104" t="e">
        <f>ROUND(O12*100/'સત્રાંત પરિણામ પત્રક '!B81,0)</f>
        <v>#DIV/0!</v>
      </c>
      <c r="Q12" s="104">
        <f>SUMPRODUCT(-(-('સત્રાંત પરિણામ પત્રક '!A8:A79="OBC")),-(-('સત્રાંત પરિણામ પત્રક '!B8:B79="GIRL")),-(-('સત્રાંત પરિણામ પત્રક '!V8:V79="E")))</f>
        <v>0</v>
      </c>
      <c r="R12" s="104" t="e">
        <f>ROUND(Q12*100/'સત્રાંત પરિણામ પત્રક '!D81,0)</f>
        <v>#DIV/0!</v>
      </c>
      <c r="S12" s="77">
        <f>O12+Q12</f>
        <v>0</v>
      </c>
      <c r="T12" s="104" t="e">
        <f>ROUND(S12*100/'સત્રાંત પરિણામ પત્રક '!F81,0)</f>
        <v>#DIV/0!</v>
      </c>
      <c r="U12" s="104">
        <f>SUMPRODUCT(-(-('સત્રાંત પરિણામ પત્રક '!A8:A79="OBC")),-(-('સત્રાંત પરિણામ પત્રક '!B8:B79="BOY")),-(-('સત્રાંત પરિણામ પત્રક '!AA8:AA79="E")))</f>
        <v>0</v>
      </c>
      <c r="V12" s="104" t="e">
        <f>ROUND(U12*100/'સત્રાંત પરિણામ પત્રક '!B81,0)</f>
        <v>#DIV/0!</v>
      </c>
      <c r="W12" s="104">
        <f>SUMPRODUCT(-(-('સત્રાંત પરિણામ પત્રક '!A8:A79="OBC")),-(-('સત્રાંત પરિણામ પત્રક '!B8:B79="GIRL")),-(-('સત્રાંત પરિણામ પત્રક '!AA8:AA79="E")))</f>
        <v>0</v>
      </c>
      <c r="X12" s="104" t="e">
        <f>ROUND(W12*100/'સત્રાંત પરિણામ પત્રક '!D81,0)</f>
        <v>#DIV/0!</v>
      </c>
      <c r="Y12" s="77">
        <f>U12+W12</f>
        <v>0</v>
      </c>
      <c r="Z12" s="104" t="e">
        <f>ROUND(Y12*100/'સત્રાંત પરિણામ પત્રક '!F81,0)</f>
        <v>#DIV/0!</v>
      </c>
      <c r="AA12" s="104">
        <f>SUMPRODUCT(-(-('સત્રાંત પરિણામ પત્રક '!A8:A79="OBC")),-(-('સત્રાંત પરિણામ પત્રક '!B8:B79="BOY")),-(-('સત્રાંત પરિણામ પત્રક '!AF8:AF79="E")))</f>
        <v>0</v>
      </c>
      <c r="AB12" s="104" t="e">
        <f>ROUND(AA12*100/'સત્રાંત પરિણામ પત્રક '!B81,0)</f>
        <v>#DIV/0!</v>
      </c>
      <c r="AC12" s="104">
        <f>SUMPRODUCT(-(-('સત્રાંત પરિણામ પત્રક '!A8:A79="OBC")),-(-('સત્રાંત પરિણામ પત્રક '!B8:B79="GIRL")),-(-('સત્રાંત પરિણામ પત્રક '!AF8:AF79="E")))</f>
        <v>0</v>
      </c>
      <c r="AD12" s="104" t="e">
        <f>ROUND(AC12*100/'સત્રાંત પરિણામ પત્રક '!D81,0)</f>
        <v>#DIV/0!</v>
      </c>
      <c r="AE12" s="77">
        <f>AA12+AC12</f>
        <v>0</v>
      </c>
      <c r="AF12" s="104" t="e">
        <f>ROUND(AE12*100/'સત્રાંત પરિણામ પત્રક '!F81,0)</f>
        <v>#DIV/0!</v>
      </c>
      <c r="AG12" s="104">
        <f>SUMPRODUCT(-(-('સત્રાંત પરિણામ પત્રક '!A8:A79="OBC")),-(-('સત્રાંત પરિણામ પત્રક '!B8:B79="BOY")),-(-('સત્રાંત પરિણામ પત્રક '!AL8:AL79="E")))</f>
        <v>0</v>
      </c>
      <c r="AH12" s="104" t="e">
        <f>ROUND(AG12*100/'સત્રાંત પરિણામ પત્રક '!B81,0)</f>
        <v>#DIV/0!</v>
      </c>
      <c r="AI12" s="104">
        <f>SUMPRODUCT(-(-('સત્રાંત પરિણામ પત્રક '!A8:A79="OBC")),-(-('સત્રાંત પરિણામ પત્રક '!B8:B79="GIRL")),-(-('સત્રાંત પરિણામ પત્રક '!AL8:AL79="E")))</f>
        <v>0</v>
      </c>
      <c r="AJ12" s="104" t="e">
        <f>ROUND(AI12*100/'સત્રાંત પરિણામ પત્રક '!D81,0)</f>
        <v>#DIV/0!</v>
      </c>
      <c r="AK12" s="77">
        <f>AG12+AI12</f>
        <v>0</v>
      </c>
      <c r="AL12" s="104" t="e">
        <f>ROUND(AK12*100/'સત્રાંત પરિણામ પત્રક '!F81,0)</f>
        <v>#DIV/0!</v>
      </c>
      <c r="AM12" s="104">
        <f>SUMPRODUCT(-(-('સત્રાંત પરિણામ પત્રક '!A8:A79="OBC")),-(-('સત્રાંત પરિણામ પત્રક '!B8:B79="BOY")),-(-('સત્રાંત પરિણામ પત્રક '!AQ8:AQ79="E")))</f>
        <v>0</v>
      </c>
      <c r="AN12" s="104" t="e">
        <f>ROUND(AM12*100/'સત્રાંત પરિણામ પત્રક '!B81,0)</f>
        <v>#DIV/0!</v>
      </c>
      <c r="AO12" s="104">
        <f>SUMPRODUCT(-(-('સત્રાંત પરિણામ પત્રક '!A8:A79="OBC")),-(-('સત્રાંત પરિણામ પત્રક '!B8:B79="GIRL")),-(-('સત્રાંત પરિણામ પત્રક '!AQ8:AQ79="E")))</f>
        <v>0</v>
      </c>
      <c r="AP12" s="104" t="e">
        <f>ROUND(AO12*100/'સત્રાંત પરિણામ પત્રક '!D81,0)</f>
        <v>#DIV/0!</v>
      </c>
      <c r="AQ12" s="77">
        <f>AM12+AO12</f>
        <v>0</v>
      </c>
      <c r="AR12" s="104" t="e">
        <f>ROUND(AQ12*100/'સત્રાંત પરિણામ પત્રક '!F81,0)</f>
        <v>#DIV/0!</v>
      </c>
      <c r="AS12" s="104">
        <f>SUMPRODUCT(-(-('સત્રાંત પરિણામ પત્રક '!A8:A79="OBC")),-(-('સત્રાંત પરિણામ પત્રક '!B8:B79="BOY")),-(-('સત્રાંત પરિણામ પત્રક '!AV8:AV79="E")))</f>
        <v>0</v>
      </c>
      <c r="AT12" s="104" t="e">
        <f>ROUND(AS12*100/'સત્રાંત પરિણામ પત્રક '!B81,0)</f>
        <v>#DIV/0!</v>
      </c>
      <c r="AU12" s="104">
        <f>SUMPRODUCT(-(-('સત્રાંત પરિણામ પત્રક '!A8:A79="OBC")),-(-('સત્રાંત પરિણામ પત્રક '!B8:B79="GIRL")),-(-('સત્રાંત પરિણામ પત્રક '!AV8:AV79="E")))</f>
        <v>0</v>
      </c>
      <c r="AV12" s="104" t="e">
        <f>ROUND(AU12*100/'સત્રાંત પરિણામ પત્રક '!D81,0)</f>
        <v>#DIV/0!</v>
      </c>
      <c r="AW12" s="77">
        <f>AS12+AU12</f>
        <v>0</v>
      </c>
      <c r="AX12" s="104" t="e">
        <f>ROUND(AW12*100/'સત્રાંત પરિણામ પત્રક '!F81,0)</f>
        <v>#DIV/0!</v>
      </c>
    </row>
    <row r="13" spans="1:55" ht="22.15" customHeight="1">
      <c r="A13" s="258" t="s">
        <v>32</v>
      </c>
      <c r="B13" s="26"/>
      <c r="C13" s="74">
        <f>SUM(C8:C12)</f>
        <v>0</v>
      </c>
      <c r="D13" s="104" t="e">
        <f>ROUND(C13*100/'સત્રાંત પરિણામ પત્રક '!B81,0)</f>
        <v>#DIV/0!</v>
      </c>
      <c r="E13" s="74">
        <f t="shared" ref="E13:AW13" si="0">SUM(E8:E12)</f>
        <v>0</v>
      </c>
      <c r="F13" s="104" t="e">
        <f>ROUND(E13*100/'સત્રાંત પરિણામ પત્રક '!D81,0)</f>
        <v>#DIV/0!</v>
      </c>
      <c r="G13" s="74">
        <f t="shared" si="0"/>
        <v>0</v>
      </c>
      <c r="H13" s="104" t="e">
        <f>ROUND(G13*100/'સત્રાંત પરિણામ પત્રક '!F81,0)</f>
        <v>#DIV/0!</v>
      </c>
      <c r="I13" s="74">
        <f t="shared" si="0"/>
        <v>0</v>
      </c>
      <c r="J13" s="104" t="e">
        <f>ROUND(I13*100/'સત્રાંત પરિણામ પત્રક '!B81,0)</f>
        <v>#DIV/0!</v>
      </c>
      <c r="K13" s="74">
        <f t="shared" si="0"/>
        <v>0</v>
      </c>
      <c r="L13" s="104" t="e">
        <f>ROUND(K13*100/'સત્રાંત પરિણામ પત્રક '!D81,0)</f>
        <v>#DIV/0!</v>
      </c>
      <c r="M13" s="74">
        <f t="shared" si="0"/>
        <v>0</v>
      </c>
      <c r="N13" s="104" t="e">
        <f>ROUND(M13*100/'સત્રાંત પરિણામ પત્રક '!F81,0)</f>
        <v>#DIV/0!</v>
      </c>
      <c r="O13" s="74">
        <f t="shared" si="0"/>
        <v>0</v>
      </c>
      <c r="P13" s="104" t="e">
        <f>ROUND(O13*100/'સત્રાંત પરિણામ પત્રક '!B81,0)</f>
        <v>#DIV/0!</v>
      </c>
      <c r="Q13" s="74">
        <f t="shared" si="0"/>
        <v>0</v>
      </c>
      <c r="R13" s="104" t="e">
        <f>ROUND(Q13*100/'સત્રાંત પરિણામ પત્રક '!D81,0)</f>
        <v>#DIV/0!</v>
      </c>
      <c r="S13" s="74">
        <f t="shared" si="0"/>
        <v>0</v>
      </c>
      <c r="T13" s="104" t="e">
        <f>ROUND(S13*100/'સત્રાંત પરિણામ પત્રક '!F81,0)</f>
        <v>#DIV/0!</v>
      </c>
      <c r="U13" s="74">
        <f t="shared" si="0"/>
        <v>0</v>
      </c>
      <c r="V13" s="104" t="e">
        <f>ROUND(U13*100/'સત્રાંત પરિણામ પત્રક '!B81,0)</f>
        <v>#DIV/0!</v>
      </c>
      <c r="W13" s="74">
        <f t="shared" si="0"/>
        <v>0</v>
      </c>
      <c r="X13" s="104" t="e">
        <f>ROUND(W13*100/'સત્રાંત પરિણામ પત્રક '!D81,0)</f>
        <v>#DIV/0!</v>
      </c>
      <c r="Y13" s="74">
        <f t="shared" si="0"/>
        <v>0</v>
      </c>
      <c r="Z13" s="104" t="e">
        <f>ROUND(Y13*100/'સત્રાંત પરિણામ પત્રક '!F81,0)</f>
        <v>#DIV/0!</v>
      </c>
      <c r="AA13" s="74">
        <f t="shared" si="0"/>
        <v>0</v>
      </c>
      <c r="AB13" s="104" t="e">
        <f>ROUND(AA13*100/'સત્રાંત પરિણામ પત્રક '!B81,0)</f>
        <v>#DIV/0!</v>
      </c>
      <c r="AC13" s="74">
        <f t="shared" si="0"/>
        <v>0</v>
      </c>
      <c r="AD13" s="104" t="e">
        <f>ROUND(AC13*100/'સત્રાંત પરિણામ પત્રક '!D81,0)</f>
        <v>#DIV/0!</v>
      </c>
      <c r="AE13" s="74">
        <f t="shared" si="0"/>
        <v>0</v>
      </c>
      <c r="AF13" s="104" t="e">
        <f>ROUND(AE13*100/'સત્રાંત પરિણામ પત્રક '!F81,0)</f>
        <v>#DIV/0!</v>
      </c>
      <c r="AG13" s="74">
        <f t="shared" si="0"/>
        <v>0</v>
      </c>
      <c r="AH13" s="104" t="e">
        <f>ROUND(AG13*100/'સત્રાંત પરિણામ પત્રક '!B81,0)</f>
        <v>#DIV/0!</v>
      </c>
      <c r="AI13" s="74">
        <f t="shared" si="0"/>
        <v>0</v>
      </c>
      <c r="AJ13" s="104" t="e">
        <f>ROUND(AI13*100/'સત્રાંત પરિણામ પત્રક '!D81,0)</f>
        <v>#DIV/0!</v>
      </c>
      <c r="AK13" s="74">
        <f t="shared" si="0"/>
        <v>0</v>
      </c>
      <c r="AL13" s="104" t="e">
        <f>ROUND(AK13*100/'સત્રાંત પરિણામ પત્રક '!F81,0)</f>
        <v>#DIV/0!</v>
      </c>
      <c r="AM13" s="74">
        <f t="shared" si="0"/>
        <v>0</v>
      </c>
      <c r="AN13" s="104" t="e">
        <f>ROUND(AM13*100/'સત્રાંત પરિણામ પત્રક '!B81,0)</f>
        <v>#DIV/0!</v>
      </c>
      <c r="AO13" s="74">
        <f t="shared" si="0"/>
        <v>0</v>
      </c>
      <c r="AP13" s="104" t="e">
        <f>ROUND(AO13*100/'સત્રાંત પરિણામ પત્રક '!D81,0)</f>
        <v>#DIV/0!</v>
      </c>
      <c r="AQ13" s="74">
        <f t="shared" si="0"/>
        <v>0</v>
      </c>
      <c r="AR13" s="104" t="e">
        <f>ROUND(AQ13*100/'સત્રાંત પરિણામ પત્રક '!F81,0)</f>
        <v>#DIV/0!</v>
      </c>
      <c r="AS13" s="74">
        <f t="shared" si="0"/>
        <v>0</v>
      </c>
      <c r="AT13" s="104" t="e">
        <f>ROUND(AS13*100/'સત્રાંત પરિણામ પત્રક '!B81,0)</f>
        <v>#DIV/0!</v>
      </c>
      <c r="AU13" s="74">
        <f t="shared" si="0"/>
        <v>0</v>
      </c>
      <c r="AV13" s="104" t="e">
        <f>ROUND(AU13*100/'સત્રાંત પરિણામ પત્રક '!D81,0)</f>
        <v>#DIV/0!</v>
      </c>
      <c r="AW13" s="74">
        <f t="shared" si="0"/>
        <v>0</v>
      </c>
      <c r="AX13" s="104" t="e">
        <f>ROUND(AW13*100/'સત્રાંત પરિણામ પત્રક '!F81,0)</f>
        <v>#DIV/0!</v>
      </c>
      <c r="BB13" s="44"/>
    </row>
    <row r="14" spans="1:55" ht="22.15" customHeight="1">
      <c r="A14" s="707" t="s">
        <v>87</v>
      </c>
      <c r="B14" s="27" t="s">
        <v>23</v>
      </c>
      <c r="C14" s="104">
        <f>SUMPRODUCT(-(-('સત્રાંત પરિણામ પત્રક '!A8:A79="SC")),-(-('સત્રાંત પરિણામ પત્રક '!B8:B79="BOY")),-(-('સત્રાંત પરિણામ પત્રક '!I8:I79="A")))</f>
        <v>0</v>
      </c>
      <c r="D14" s="104" t="e">
        <f>ROUND(C14*100/'સત્રાંત પરિણામ પત્રક '!B82,0)</f>
        <v>#DIV/0!</v>
      </c>
      <c r="E14" s="104">
        <f>SUMPRODUCT(-(-('સત્રાંત પરિણામ પત્રક '!A8:A79="SC")),-(-('સત્રાંત પરિણામ પત્રક '!B8:B79="GIRL")),-(-('સત્રાંત પરિણામ પત્રક '!I8:I79="A")))</f>
        <v>0</v>
      </c>
      <c r="F14" s="104" t="e">
        <f>ROUND(E14*100/'સત્રાંત પરિણામ પત્રક '!D82,0)</f>
        <v>#DIV/0!</v>
      </c>
      <c r="G14" s="77">
        <f>C14+E14</f>
        <v>0</v>
      </c>
      <c r="H14" s="104" t="e">
        <f>ROUND(G14*100/'સત્રાંત પરિણામ પત્રક '!F82,0)</f>
        <v>#DIV/0!</v>
      </c>
      <c r="I14" s="104">
        <f>SUMPRODUCT(-(-('સત્રાંત પરિણામ પત્રક '!A8:A79="SC")),-(-('સત્રાંત પરિણામ પત્રક '!B8:B79="BOY")),-(-('સત્રાંત પરિણામ પત્રક '!N8:N79="A")))</f>
        <v>0</v>
      </c>
      <c r="J14" s="104" t="e">
        <f>ROUND(I14*100/'સત્રાંત પરિણામ પત્રક '!B82,0)</f>
        <v>#DIV/0!</v>
      </c>
      <c r="K14" s="104">
        <f>SUMPRODUCT(-(-('સત્રાંત પરિણામ પત્રક '!A8:A79="SC")),-(-('સત્રાંત પરિણામ પત્રક '!B8:B79="GIRL")),-(-('સત્રાંત પરિણામ પત્રક '!N8:N79="A")))</f>
        <v>0</v>
      </c>
      <c r="L14" s="104" t="e">
        <f>ROUND(K14*100/'સત્રાંત પરિણામ પત્રક '!D82,0)</f>
        <v>#DIV/0!</v>
      </c>
      <c r="M14" s="77">
        <f>I14+K14</f>
        <v>0</v>
      </c>
      <c r="N14" s="104" t="e">
        <f>ROUND(M14*100/'સત્રાંત પરિણામ પત્રક '!F82,0)</f>
        <v>#DIV/0!</v>
      </c>
      <c r="O14" s="104">
        <f>SUMPRODUCT(-(-('સત્રાંત પરિણામ પત્રક '!A8:A79="SC")),-(-('સત્રાંત પરિણામ પત્રક '!B8:B79="BOY")),-(-('સત્રાંત પરિણામ પત્રક '!V8:V79="A")))</f>
        <v>0</v>
      </c>
      <c r="P14" s="104" t="e">
        <f>ROUND(O14*100/'સત્રાંત પરિણામ પત્રક '!B82,0)</f>
        <v>#DIV/0!</v>
      </c>
      <c r="Q14" s="104">
        <f>SUMPRODUCT(-(-('સત્રાંત પરિણામ પત્રક '!A8:A79="SC")),-(-('સત્રાંત પરિણામ પત્રક '!B8:B79="GIRL")),-(-('સત્રાંત પરિણામ પત્રક '!V8:V79="A")))</f>
        <v>0</v>
      </c>
      <c r="R14" s="104" t="e">
        <f>ROUND(Q14*100/'સત્રાંત પરિણામ પત્રક '!D82,0)</f>
        <v>#DIV/0!</v>
      </c>
      <c r="S14" s="77">
        <f>O14+Q14</f>
        <v>0</v>
      </c>
      <c r="T14" s="104" t="e">
        <f>ROUND(S14*100/'સત્રાંત પરિણામ પત્રક '!F82,0)</f>
        <v>#DIV/0!</v>
      </c>
      <c r="U14" s="104">
        <f>SUMPRODUCT(-(-('સત્રાંત પરિણામ પત્રક '!A8:A79="SC")),-(-('સત્રાંત પરિણામ પત્રક '!B8:B79="BOY")),-(-('સત્રાંત પરિણામ પત્રક '!AA8:AA79="A")))</f>
        <v>0</v>
      </c>
      <c r="V14" s="104" t="e">
        <f>ROUND(U14*100/'સત્રાંત પરિણામ પત્રક '!B82,0)</f>
        <v>#DIV/0!</v>
      </c>
      <c r="W14" s="104">
        <f>SUMPRODUCT(-(-('સત્રાંત પરિણામ પત્રક '!A8:A79="SC")),-(-('સત્રાંત પરિણામ પત્રક '!B8:B79="GIRL")),-(-('સત્રાંત પરિણામ પત્રક '!AA8:AA79="A")))</f>
        <v>0</v>
      </c>
      <c r="X14" s="104" t="e">
        <f>ROUND(W14*100/'સત્રાંત પરિણામ પત્રક '!D82,0)</f>
        <v>#DIV/0!</v>
      </c>
      <c r="Y14" s="77">
        <f>U14+W14</f>
        <v>0</v>
      </c>
      <c r="Z14" s="104" t="e">
        <f>ROUND(Y14*100/'સત્રાંત પરિણામ પત્રક '!F82,0)</f>
        <v>#DIV/0!</v>
      </c>
      <c r="AA14" s="104">
        <f>SUMPRODUCT(-(-('સત્રાંત પરિણામ પત્રક '!A8:A79="SC")),-(-('સત્રાંત પરિણામ પત્રક '!B8:B79="BOY")),-(-('સત્રાંત પરિણામ પત્રક '!AF8:AF79="A")))</f>
        <v>0</v>
      </c>
      <c r="AB14" s="104" t="e">
        <f>ROUND(AA14*100/'સત્રાંત પરિણામ પત્રક '!B82,0)</f>
        <v>#DIV/0!</v>
      </c>
      <c r="AC14" s="104">
        <f>SUMPRODUCT(-(-('સત્રાંત પરિણામ પત્રક '!A8:A79="SC")),-(-('સત્રાંત પરિણામ પત્રક '!B8:B79="GIRL")),-(-('સત્રાંત પરિણામ પત્રક '!AF8:AF79="A")))</f>
        <v>0</v>
      </c>
      <c r="AD14" s="104" t="e">
        <f>ROUND(AC14*100/'સત્રાંત પરિણામ પત્રક '!D82,0)</f>
        <v>#DIV/0!</v>
      </c>
      <c r="AE14" s="77">
        <f>AA14+AC14</f>
        <v>0</v>
      </c>
      <c r="AF14" s="104" t="e">
        <f>ROUND(AE14*100/'સત્રાંત પરિણામ પત્રક '!F82,0)</f>
        <v>#DIV/0!</v>
      </c>
      <c r="AG14" s="104">
        <f>SUMPRODUCT(-(-('સત્રાંત પરિણામ પત્રક '!A8:A79="SC")),-(-('સત્રાંત પરિણામ પત્રક '!B8:B79="BOY")),-(-('સત્રાંત પરિણામ પત્રક '!AL8:AL79="A")))</f>
        <v>0</v>
      </c>
      <c r="AH14" s="104" t="e">
        <f>ROUND(AG14*100/'સત્રાંત પરિણામ પત્રક '!B82,0)</f>
        <v>#DIV/0!</v>
      </c>
      <c r="AI14" s="104">
        <f>SUMPRODUCT(-(-('સત્રાંત પરિણામ પત્રક '!A8:A79="SC")),-(-('સત્રાંત પરિણામ પત્રક '!B8:B79="GIRL")),-(-('સત્રાંત પરિણામ પત્રક '!AL8:AL79="A")))</f>
        <v>0</v>
      </c>
      <c r="AJ14" s="104" t="e">
        <f>ROUND(AI14*100/'સત્રાંત પરિણામ પત્રક '!D82,0)</f>
        <v>#DIV/0!</v>
      </c>
      <c r="AK14" s="77">
        <f>AG14+AI14</f>
        <v>0</v>
      </c>
      <c r="AL14" s="104" t="e">
        <f>ROUND(AK14*100/'સત્રાંત પરિણામ પત્રક '!F82,0)</f>
        <v>#DIV/0!</v>
      </c>
      <c r="AM14" s="104">
        <f>SUMPRODUCT(-(-('સત્રાંત પરિણામ પત્રક '!A8:A79="SC")),-(-('સત્રાંત પરિણામ પત્રક '!B8:B79="BOY")),-(-('સત્રાંત પરિણામ પત્રક '!AQ8:AQ79="A")))</f>
        <v>0</v>
      </c>
      <c r="AN14" s="104" t="e">
        <f>ROUND(AM14*100/'સત્રાંત પરિણામ પત્રક '!B82,0)</f>
        <v>#DIV/0!</v>
      </c>
      <c r="AO14" s="104">
        <f>SUMPRODUCT(-(-('સત્રાંત પરિણામ પત્રક '!A8:A79="SC")),-(-('સત્રાંત પરિણામ પત્રક '!B8:B79="GIRL")),-(-('સત્રાંત પરિણામ પત્રક '!AQ8:AQ79="A")))</f>
        <v>0</v>
      </c>
      <c r="AP14" s="104" t="e">
        <f>ROUND(AO14*100/'સત્રાંત પરિણામ પત્રક '!D82,0)</f>
        <v>#DIV/0!</v>
      </c>
      <c r="AQ14" s="77">
        <f>AM14+AO14</f>
        <v>0</v>
      </c>
      <c r="AR14" s="104" t="e">
        <f>ROUND(AQ14*100/'સત્રાંત પરિણામ પત્રક '!F82,0)</f>
        <v>#DIV/0!</v>
      </c>
      <c r="AS14" s="104">
        <f>SUMPRODUCT(-(-('સત્રાંત પરિણામ પત્રક '!A8:A79="SC")),-(-('સત્રાંત પરિણામ પત્રક '!B8:B79="BOY")),-(-('સત્રાંત પરિણામ પત્રક '!AV8:AV79="A")))</f>
        <v>0</v>
      </c>
      <c r="AT14" s="104" t="e">
        <f>ROUND(AS14*100/'સત્રાંત પરિણામ પત્રક '!B82,0)</f>
        <v>#DIV/0!</v>
      </c>
      <c r="AU14" s="104">
        <f>SUMPRODUCT(-(-('સત્રાંત પરિણામ પત્રક '!A8:A79="SC")),-(-('સત્રાંત પરિણામ પત્રક '!B8:B79="GIRL")),-(-('સત્રાંત પરિણામ પત્રક '!AV8:AV79="A")))</f>
        <v>0</v>
      </c>
      <c r="AV14" s="104" t="e">
        <f>ROUND(AU14*100/'સત્રાંત પરિણામ પત્રક '!D82,0)</f>
        <v>#DIV/0!</v>
      </c>
      <c r="AW14" s="77">
        <f>AS14+AU14</f>
        <v>0</v>
      </c>
      <c r="AX14" s="104" t="e">
        <f>ROUND(AW14*100/'સત્રાંત પરિણામ પત્રક '!F82,0)</f>
        <v>#DIV/0!</v>
      </c>
    </row>
    <row r="15" spans="1:55" ht="22.15" customHeight="1">
      <c r="A15" s="708"/>
      <c r="B15" s="27" t="s">
        <v>24</v>
      </c>
      <c r="C15" s="104">
        <f>SUMPRODUCT(-(-('સત્રાંત પરિણામ પત્રક '!A8:A79="SC")),-(-('સત્રાંત પરિણામ પત્રક '!B8:B79="BOY")),-(-('સત્રાંત પરિણામ પત્રક '!I8:I79="B")))</f>
        <v>0</v>
      </c>
      <c r="D15" s="104" t="e">
        <f>ROUND(C15*100/'સત્રાંત પરિણામ પત્રક '!B82,0)</f>
        <v>#DIV/0!</v>
      </c>
      <c r="E15" s="104">
        <f>SUMPRODUCT(-(-('સત્રાંત પરિણામ પત્રક '!A8:A79="SC")),-(-('સત્રાંત પરિણામ પત્રક '!B8:B79="GIRL")),-(-('સત્રાંત પરિણામ પત્રક '!I8:I79="B")))</f>
        <v>0</v>
      </c>
      <c r="F15" s="104" t="e">
        <f>ROUND(E15*100/'સત્રાંત પરિણામ પત્રક '!D82,0)</f>
        <v>#DIV/0!</v>
      </c>
      <c r="G15" s="77">
        <f>C15+E15</f>
        <v>0</v>
      </c>
      <c r="H15" s="104" t="e">
        <f>ROUND(G15*100/'સત્રાંત પરિણામ પત્રક '!F82,0)</f>
        <v>#DIV/0!</v>
      </c>
      <c r="I15" s="104">
        <f>SUMPRODUCT(-(-('સત્રાંત પરિણામ પત્રક '!A8:A79="SC")),-(-('સત્રાંત પરિણામ પત્રક '!B8:B79="BOY")),-(-('સત્રાંત પરિણામ પત્રક '!N8:N79="B")))</f>
        <v>0</v>
      </c>
      <c r="J15" s="104" t="e">
        <f>ROUND(I15*100/'સત્રાંત પરિણામ પત્રક '!B82,0)</f>
        <v>#DIV/0!</v>
      </c>
      <c r="K15" s="104">
        <f>SUMPRODUCT(-(-('સત્રાંત પરિણામ પત્રક '!A8:A79="SC")),-(-('સત્રાંત પરિણામ પત્રક '!B8:B79="GIRL")),-(-('સત્રાંત પરિણામ પત્રક '!N8:N79="B")))</f>
        <v>0</v>
      </c>
      <c r="L15" s="104" t="e">
        <f>ROUND(K15*100/'સત્રાંત પરિણામ પત્રક '!D82,0)</f>
        <v>#DIV/0!</v>
      </c>
      <c r="M15" s="77">
        <f>I15+K15</f>
        <v>0</v>
      </c>
      <c r="N15" s="104" t="e">
        <f>ROUND(M15*100/'સત્રાંત પરિણામ પત્રક '!F82,0)</f>
        <v>#DIV/0!</v>
      </c>
      <c r="O15" s="104">
        <f>SUMPRODUCT(-(-('સત્રાંત પરિણામ પત્રક '!A8:A79="SC")),-(-('સત્રાંત પરિણામ પત્રક '!B8:B79="BOY")),-(-('સત્રાંત પરિણામ પત્રક '!V8:V79="B")))</f>
        <v>0</v>
      </c>
      <c r="P15" s="104" t="e">
        <f>ROUND(O15*100/'સત્રાંત પરિણામ પત્રક '!B82,0)</f>
        <v>#DIV/0!</v>
      </c>
      <c r="Q15" s="104">
        <f>SUMPRODUCT(-(-('સત્રાંત પરિણામ પત્રક '!A8:A79="SC")),-(-('સત્રાંત પરિણામ પત્રક '!B8:B79="GIRL")),-(-('સત્રાંત પરિણામ પત્રક '!V8:V79="B")))</f>
        <v>0</v>
      </c>
      <c r="R15" s="104" t="e">
        <f>ROUND(Q15*100/'સત્રાંત પરિણામ પત્રક '!D82,0)</f>
        <v>#DIV/0!</v>
      </c>
      <c r="S15" s="77">
        <f>O15+Q15</f>
        <v>0</v>
      </c>
      <c r="T15" s="104" t="e">
        <f>ROUND(S15*100/'સત્રાંત પરિણામ પત્રક '!F82,0)</f>
        <v>#DIV/0!</v>
      </c>
      <c r="U15" s="104">
        <f>SUMPRODUCT(-(-('સત્રાંત પરિણામ પત્રક '!A8:A79="SC")),-(-('સત્રાંત પરિણામ પત્રક '!B8:B79="BOY")),-(-('સત્રાંત પરિણામ પત્રક '!AA8:AA79="B")))</f>
        <v>0</v>
      </c>
      <c r="V15" s="104" t="e">
        <f>ROUND(U15*100/'સત્રાંત પરિણામ પત્રક '!B82,0)</f>
        <v>#DIV/0!</v>
      </c>
      <c r="W15" s="104">
        <f>SUMPRODUCT(-(-('સત્રાંત પરિણામ પત્રક '!A8:A79="SC")),-(-('સત્રાંત પરિણામ પત્રક '!B8:B79="GIRL")),-(-('સત્રાંત પરિણામ પત્રક '!AA8:AA79="B")))</f>
        <v>0</v>
      </c>
      <c r="X15" s="104" t="e">
        <f>ROUND(W15*100/'સત્રાંત પરિણામ પત્રક '!D82,0)</f>
        <v>#DIV/0!</v>
      </c>
      <c r="Y15" s="77">
        <f>U15+W15</f>
        <v>0</v>
      </c>
      <c r="Z15" s="104" t="e">
        <f>ROUND(Y15*100/'સત્રાંત પરિણામ પત્રક '!F82,0)</f>
        <v>#DIV/0!</v>
      </c>
      <c r="AA15" s="104">
        <f>SUMPRODUCT(-(-('સત્રાંત પરિણામ પત્રક '!A8:A79="SC")),-(-('સત્રાંત પરિણામ પત્રક '!B8:B79="BOY")),-(-('સત્રાંત પરિણામ પત્રક '!AF8:AF79="B")))</f>
        <v>0</v>
      </c>
      <c r="AB15" s="104" t="e">
        <f>ROUND(AA15*100/'સત્રાંત પરિણામ પત્રક '!B82,0)</f>
        <v>#DIV/0!</v>
      </c>
      <c r="AC15" s="104">
        <f>SUMPRODUCT(-(-('સત્રાંત પરિણામ પત્રક '!A8:A79="SC")),-(-('સત્રાંત પરિણામ પત્રક '!B8:B79="GIRL")),-(-('સત્રાંત પરિણામ પત્રક '!AF8:AF79="B")))</f>
        <v>0</v>
      </c>
      <c r="AD15" s="104" t="e">
        <f>ROUND(AC15*100/'સત્રાંત પરિણામ પત્રક '!D82,0)</f>
        <v>#DIV/0!</v>
      </c>
      <c r="AE15" s="77">
        <f>AA15+AC15</f>
        <v>0</v>
      </c>
      <c r="AF15" s="104" t="e">
        <f>ROUND(AE15*100/'સત્રાંત પરિણામ પત્રક '!F82,0)</f>
        <v>#DIV/0!</v>
      </c>
      <c r="AG15" s="104">
        <f>SUMPRODUCT(-(-('સત્રાંત પરિણામ પત્રક '!A8:A79="SC")),-(-('સત્રાંત પરિણામ પત્રક '!B8:B79="BOY")),-(-('સત્રાંત પરિણામ પત્રક '!AL8:AL79="B")))</f>
        <v>0</v>
      </c>
      <c r="AH15" s="104" t="e">
        <f>ROUND(AG15*100/'સત્રાંત પરિણામ પત્રક '!B82,0)</f>
        <v>#DIV/0!</v>
      </c>
      <c r="AI15" s="104">
        <f>SUMPRODUCT(-(-('સત્રાંત પરિણામ પત્રક '!A8:A79="SC")),-(-('સત્રાંત પરિણામ પત્રક '!B8:B79="GIRL")),-(-('સત્રાંત પરિણામ પત્રક '!AL8:AL79="B")))</f>
        <v>0</v>
      </c>
      <c r="AJ15" s="104" t="e">
        <f>ROUND(AI15*100/'સત્રાંત પરિણામ પત્રક '!D82,0)</f>
        <v>#DIV/0!</v>
      </c>
      <c r="AK15" s="77">
        <f>AG15+AI15</f>
        <v>0</v>
      </c>
      <c r="AL15" s="104" t="e">
        <f>ROUND(AK15*100/'સત્રાંત પરિણામ પત્રક '!F82,0)</f>
        <v>#DIV/0!</v>
      </c>
      <c r="AM15" s="104">
        <f>SUMPRODUCT(-(-('સત્રાંત પરિણામ પત્રક '!A8:A79="SC")),-(-('સત્રાંત પરિણામ પત્રક '!B8:B79="BOY")),-(-('સત્રાંત પરિણામ પત્રક '!AQ8:AQ79="B")))</f>
        <v>0</v>
      </c>
      <c r="AN15" s="104" t="e">
        <f>ROUND(AM15*100/'સત્રાંત પરિણામ પત્રક '!B82,0)</f>
        <v>#DIV/0!</v>
      </c>
      <c r="AO15" s="104">
        <f>SUMPRODUCT(-(-('સત્રાંત પરિણામ પત્રક '!A8:A79="SC")),-(-('સત્રાંત પરિણામ પત્રક '!B8:B79="GIRL")),-(-('સત્રાંત પરિણામ પત્રક '!AQ8:AQ79="B")))</f>
        <v>0</v>
      </c>
      <c r="AP15" s="104" t="e">
        <f>ROUND(AO15*100/'સત્રાંત પરિણામ પત્રક '!D82,0)</f>
        <v>#DIV/0!</v>
      </c>
      <c r="AQ15" s="77">
        <f>AM15+AO15</f>
        <v>0</v>
      </c>
      <c r="AR15" s="104" t="e">
        <f>ROUND(AQ15*100/'સત્રાંત પરિણામ પત્રક '!F82,0)</f>
        <v>#DIV/0!</v>
      </c>
      <c r="AS15" s="104">
        <f>SUMPRODUCT(-(-('સત્રાંત પરિણામ પત્રક '!A8:A79="SC")),-(-('સત્રાંત પરિણામ પત્રક '!B8:B79="BOY")),-(-('સત્રાંત પરિણામ પત્રક '!AV8:AV79="B")))</f>
        <v>0</v>
      </c>
      <c r="AT15" s="104" t="e">
        <f>ROUND(AS15*100/'સત્રાંત પરિણામ પત્રક '!B82,0)</f>
        <v>#DIV/0!</v>
      </c>
      <c r="AU15" s="104">
        <f>SUMPRODUCT(-(-('સત્રાંત પરિણામ પત્રક '!A8:A79="SC")),-(-('સત્રાંત પરિણામ પત્રક '!B8:B79="GIRL")),-(-('સત્રાંત પરિણામ પત્રક '!AV8:AV79="B")))</f>
        <v>0</v>
      </c>
      <c r="AV15" s="104" t="e">
        <f>ROUND(AU15*100/'સત્રાંત પરિણામ પત્રક '!D82,0)</f>
        <v>#DIV/0!</v>
      </c>
      <c r="AW15" s="77">
        <f>AS15+AU15</f>
        <v>0</v>
      </c>
      <c r="AX15" s="104" t="e">
        <f>ROUND(AW15*100/'સત્રાંત પરિણામ પત્રક '!F82,0)</f>
        <v>#DIV/0!</v>
      </c>
    </row>
    <row r="16" spans="1:55" ht="22.15" customHeight="1">
      <c r="A16" s="708"/>
      <c r="B16" s="28" t="s">
        <v>25</v>
      </c>
      <c r="C16" s="104">
        <f>SUMPRODUCT(-(-('સત્રાંત પરિણામ પત્રક '!A8:A79="SC")),-(-('સત્રાંત પરિણામ પત્રક '!B8:B79="BOY")),-(-('સત્રાંત પરિણામ પત્રક '!I8:I79="C")))</f>
        <v>0</v>
      </c>
      <c r="D16" s="104" t="e">
        <f>ROUND(C16*100/'સત્રાંત પરિણામ પત્રક '!B82,0)</f>
        <v>#DIV/0!</v>
      </c>
      <c r="E16" s="104">
        <f>SUMPRODUCT(-(-('સત્રાંત પરિણામ પત્રક '!A8:A79="SC")),-(-('સત્રાંત પરિણામ પત્રક '!B8:B79="GIRL")),-(-('સત્રાંત પરિણામ પત્રક '!I8:I79="C")))</f>
        <v>0</v>
      </c>
      <c r="F16" s="104" t="e">
        <f>ROUND(E16*100/'સત્રાંત પરિણામ પત્રક '!D82,0)</f>
        <v>#DIV/0!</v>
      </c>
      <c r="G16" s="77">
        <f>C16+E16</f>
        <v>0</v>
      </c>
      <c r="H16" s="104" t="e">
        <f>ROUND(G16*100/'સત્રાંત પરિણામ પત્રક '!F82,0)</f>
        <v>#DIV/0!</v>
      </c>
      <c r="I16" s="104">
        <f>SUMPRODUCT(-(-('સત્રાંત પરિણામ પત્રક '!A8:A79="SC")),-(-('સત્રાંત પરિણામ પત્રક '!B8:B79="BOY")),-(-('સત્રાંત પરિણામ પત્રક '!N8:N79="C")))</f>
        <v>0</v>
      </c>
      <c r="J16" s="104" t="e">
        <f>ROUND(I16*100/'સત્રાંત પરિણામ પત્રક '!B82,0)</f>
        <v>#DIV/0!</v>
      </c>
      <c r="K16" s="104">
        <f>SUMPRODUCT(-(-('સત્રાંત પરિણામ પત્રક '!A8:A79="SC")),-(-('સત્રાંત પરિણામ પત્રક '!B8:B79="GIRL")),-(-('સત્રાંત પરિણામ પત્રક '!N8:N79="C")))</f>
        <v>0</v>
      </c>
      <c r="L16" s="104" t="e">
        <f>ROUND(K16*100/'સત્રાંત પરિણામ પત્રક '!D82,0)</f>
        <v>#DIV/0!</v>
      </c>
      <c r="M16" s="77">
        <f>I16+K16</f>
        <v>0</v>
      </c>
      <c r="N16" s="104" t="e">
        <f>ROUND(M16*100/'સત્રાંત પરિણામ પત્રક '!F82,0)</f>
        <v>#DIV/0!</v>
      </c>
      <c r="O16" s="104">
        <f>SUMPRODUCT(-(-('સત્રાંત પરિણામ પત્રક '!A8:A79="SC")),-(-('સત્રાંત પરિણામ પત્રક '!B8:B79="BOY")),-(-('સત્રાંત પરિણામ પત્રક '!V8:V79="C")))</f>
        <v>0</v>
      </c>
      <c r="P16" s="104" t="e">
        <f>ROUND(O16*100/'સત્રાંત પરિણામ પત્રક '!B82,0)</f>
        <v>#DIV/0!</v>
      </c>
      <c r="Q16" s="104">
        <f>SUMPRODUCT(-(-('સત્રાંત પરિણામ પત્રક '!A8:A79="SC")),-(-('સત્રાંત પરિણામ પત્રક '!B8:B79="GIRL")),-(-('સત્રાંત પરિણામ પત્રક '!V8:V79="C")))</f>
        <v>0</v>
      </c>
      <c r="R16" s="104" t="e">
        <f>ROUND(Q16*100/'સત્રાંત પરિણામ પત્રક '!D82,0)</f>
        <v>#DIV/0!</v>
      </c>
      <c r="S16" s="77">
        <f>O16+Q16</f>
        <v>0</v>
      </c>
      <c r="T16" s="104" t="e">
        <f>ROUND(S16*100/'સત્રાંત પરિણામ પત્રક '!F82,0)</f>
        <v>#DIV/0!</v>
      </c>
      <c r="U16" s="104">
        <f>SUMPRODUCT(-(-('સત્રાંત પરિણામ પત્રક '!A8:A79="SC")),-(-('સત્રાંત પરિણામ પત્રક '!B8:B79="BOY")),-(-('સત્રાંત પરિણામ પત્રક '!AA8:AA79="C")))</f>
        <v>0</v>
      </c>
      <c r="V16" s="104" t="e">
        <f>ROUND(U16*100/'સત્રાંત પરિણામ પત્રક '!B82,0)</f>
        <v>#DIV/0!</v>
      </c>
      <c r="W16" s="104">
        <f>SUMPRODUCT(-(-('સત્રાંત પરિણામ પત્રક '!A8:A79="SC")),-(-('સત્રાંત પરિણામ પત્રક '!B8:B79="GIRL")),-(-('સત્રાંત પરિણામ પત્રક '!AA8:AA79="C")))</f>
        <v>0</v>
      </c>
      <c r="X16" s="104" t="e">
        <f>ROUND(W16*100/'સત્રાંત પરિણામ પત્રક '!D82,0)</f>
        <v>#DIV/0!</v>
      </c>
      <c r="Y16" s="77">
        <f>U16+W16</f>
        <v>0</v>
      </c>
      <c r="Z16" s="104" t="e">
        <f>ROUND(Y16*100/'સત્રાંત પરિણામ પત્રક '!F82,0)</f>
        <v>#DIV/0!</v>
      </c>
      <c r="AA16" s="104">
        <f>SUMPRODUCT(-(-('સત્રાંત પરિણામ પત્રક '!A8:A79="SC")),-(-('સત્રાંત પરિણામ પત્રક '!B8:B79="BOY")),-(-('સત્રાંત પરિણામ પત્રક '!AF8:AF79="C")))</f>
        <v>0</v>
      </c>
      <c r="AB16" s="104" t="e">
        <f>ROUND(AA16*100/'સત્રાંત પરિણામ પત્રક '!B82,0)</f>
        <v>#DIV/0!</v>
      </c>
      <c r="AC16" s="104">
        <f>SUMPRODUCT(-(-('સત્રાંત પરિણામ પત્રક '!A8:A79="SC")),-(-('સત્રાંત પરિણામ પત્રક '!B8:B79="GIRL")),-(-('સત્રાંત પરિણામ પત્રક '!AF8:AF79="C")))</f>
        <v>0</v>
      </c>
      <c r="AD16" s="104" t="e">
        <f>ROUND(AC16*100/'સત્રાંત પરિણામ પત્રક '!D82,0)</f>
        <v>#DIV/0!</v>
      </c>
      <c r="AE16" s="77">
        <f>AA16+AC16</f>
        <v>0</v>
      </c>
      <c r="AF16" s="104" t="e">
        <f>ROUND(AE16*100/'સત્રાંત પરિણામ પત્રક '!F82,0)</f>
        <v>#DIV/0!</v>
      </c>
      <c r="AG16" s="104">
        <f>SUMPRODUCT(-(-('સત્રાંત પરિણામ પત્રક '!A8:A79="SC")),-(-('સત્રાંત પરિણામ પત્રક '!B8:B79="BOY")),-(-('સત્રાંત પરિણામ પત્રક '!AL8:AL79="C")))</f>
        <v>0</v>
      </c>
      <c r="AH16" s="104" t="e">
        <f>ROUND(AG16*100/'સત્રાંત પરિણામ પત્રક '!B82,0)</f>
        <v>#DIV/0!</v>
      </c>
      <c r="AI16" s="104">
        <f>SUMPRODUCT(-(-('સત્રાંત પરિણામ પત્રક '!A8:A79="SC")),-(-('સત્રાંત પરિણામ પત્રક '!B8:B79="GIRL")),-(-('સત્રાંત પરિણામ પત્રક '!AL8:AL79="C")))</f>
        <v>0</v>
      </c>
      <c r="AJ16" s="104" t="e">
        <f>ROUND(AI16*100/'સત્રાંત પરિણામ પત્રક '!D82,0)</f>
        <v>#DIV/0!</v>
      </c>
      <c r="AK16" s="77">
        <f>AG16+AI16</f>
        <v>0</v>
      </c>
      <c r="AL16" s="104" t="e">
        <f>ROUND(AK16*100/'સત્રાંત પરિણામ પત્રક '!F82,0)</f>
        <v>#DIV/0!</v>
      </c>
      <c r="AM16" s="104">
        <f>SUMPRODUCT(-(-('સત્રાંત પરિણામ પત્રક '!A8:A79="SC")),-(-('સત્રાંત પરિણામ પત્રક '!B8:B79="BOY")),-(-('સત્રાંત પરિણામ પત્રક '!AQ8:AQ79="C")))</f>
        <v>0</v>
      </c>
      <c r="AN16" s="104" t="e">
        <f>ROUND(AM16*100/'સત્રાંત પરિણામ પત્રક '!B82,0)</f>
        <v>#DIV/0!</v>
      </c>
      <c r="AO16" s="104">
        <f>SUMPRODUCT(-(-('સત્રાંત પરિણામ પત્રક '!A8:A79="SC")),-(-('સત્રાંત પરિણામ પત્રક '!B8:B79="GIRL")),-(-('સત્રાંત પરિણામ પત્રક '!AQ8:AQ79="C")))</f>
        <v>0</v>
      </c>
      <c r="AP16" s="104" t="e">
        <f>ROUND(AO16*100/'સત્રાંત પરિણામ પત્રક '!D82,0)</f>
        <v>#DIV/0!</v>
      </c>
      <c r="AQ16" s="77">
        <f>AM16+AO16</f>
        <v>0</v>
      </c>
      <c r="AR16" s="104" t="e">
        <f>ROUND(AQ16*100/'સત્રાંત પરિણામ પત્રક '!F82,0)</f>
        <v>#DIV/0!</v>
      </c>
      <c r="AS16" s="104">
        <f>SUMPRODUCT(-(-('સત્રાંત પરિણામ પત્રક '!A8:A79="SC")),-(-('સત્રાંત પરિણામ પત્રક '!B8:B79="BOY")),-(-('સત્રાંત પરિણામ પત્રક '!AV8:AV79="C")))</f>
        <v>0</v>
      </c>
      <c r="AT16" s="104" t="e">
        <f>ROUND(AS16*100/'સત્રાંત પરિણામ પત્રક '!B82,0)</f>
        <v>#DIV/0!</v>
      </c>
      <c r="AU16" s="104">
        <f>SUMPRODUCT(-(-('સત્રાંત પરિણામ પત્રક '!A8:A79="SC")),-(-('સત્રાંત પરિણામ પત્રક '!B8:B79="GIRL")),-(-('સત્રાંત પરિણામ પત્રક '!AV8:AV79="C")))</f>
        <v>0</v>
      </c>
      <c r="AV16" s="104" t="e">
        <f>ROUND(AU16*100/'સત્રાંત પરિણામ પત્રક '!D82,0)</f>
        <v>#DIV/0!</v>
      </c>
      <c r="AW16" s="77">
        <f>AS16+AU16</f>
        <v>0</v>
      </c>
      <c r="AX16" s="104" t="e">
        <f>ROUND(AW16*100/'સત્રાંત પરિણામ પત્રક '!F82,0)</f>
        <v>#DIV/0!</v>
      </c>
    </row>
    <row r="17" spans="1:50" ht="22.15" customHeight="1">
      <c r="A17" s="708"/>
      <c r="B17" s="28" t="s">
        <v>26</v>
      </c>
      <c r="C17" s="104">
        <f>SUMPRODUCT(-(-('સત્રાંત પરિણામ પત્રક '!A8:A79="SC")),-(-('સત્રાંત પરિણામ પત્રક '!B8:B79="BOY")),-(-('સત્રાંત પરિણામ પત્રક '!I8:I79="D")))</f>
        <v>0</v>
      </c>
      <c r="D17" s="104" t="e">
        <f>ROUND(C17*100/'સત્રાંત પરિણામ પત્રક '!B82,0)</f>
        <v>#DIV/0!</v>
      </c>
      <c r="E17" s="104">
        <f>SUMPRODUCT(-(-('સત્રાંત પરિણામ પત્રક '!A8:A79="SC")),-(-('સત્રાંત પરિણામ પત્રક '!B8:B79="GIRL")),-(-('સત્રાંત પરિણામ પત્રક '!I8:I79="D")))</f>
        <v>0</v>
      </c>
      <c r="F17" s="104" t="e">
        <f>ROUND(E17*100/'સત્રાંત પરિણામ પત્રક '!D82,0)</f>
        <v>#DIV/0!</v>
      </c>
      <c r="G17" s="77">
        <f>C17+E17</f>
        <v>0</v>
      </c>
      <c r="H17" s="104" t="e">
        <f>ROUND(G17*100/'સત્રાંત પરિણામ પત્રક '!F82,0)</f>
        <v>#DIV/0!</v>
      </c>
      <c r="I17" s="104">
        <f>SUMPRODUCT(-(-('સત્રાંત પરિણામ પત્રક '!A8:A79="SC")),-(-('સત્રાંત પરિણામ પત્રક '!B8:B79="BOY")),-(-('સત્રાંત પરિણામ પત્રક '!N8:N79="D")))</f>
        <v>0</v>
      </c>
      <c r="J17" s="104" t="e">
        <f>ROUND(I17*100/'સત્રાંત પરિણામ પત્રક '!B82,0)</f>
        <v>#DIV/0!</v>
      </c>
      <c r="K17" s="104">
        <f>SUMPRODUCT(-(-('સત્રાંત પરિણામ પત્રક '!A8:A79="SC")),-(-('સત્રાંત પરિણામ પત્રક '!B8:B79="GIRL")),-(-('સત્રાંત પરિણામ પત્રક '!N8:N79="D")))</f>
        <v>0</v>
      </c>
      <c r="L17" s="104" t="e">
        <f>ROUND(K17*100/'સત્રાંત પરિણામ પત્રક '!D82,0)</f>
        <v>#DIV/0!</v>
      </c>
      <c r="M17" s="77">
        <f>I17+K17</f>
        <v>0</v>
      </c>
      <c r="N17" s="104" t="e">
        <f>ROUND(M17*100/'સત્રાંત પરિણામ પત્રક '!F82,0)</f>
        <v>#DIV/0!</v>
      </c>
      <c r="O17" s="104">
        <f>SUMPRODUCT(-(-('સત્રાંત પરિણામ પત્રક '!A8:A79="SC")),-(-('સત્રાંત પરિણામ પત્રક '!B8:B79="BOY")),-(-('સત્રાંત પરિણામ પત્રક '!V8:V79="D")))</f>
        <v>0</v>
      </c>
      <c r="P17" s="104" t="e">
        <f>ROUND(O17*100/'સત્રાંત પરિણામ પત્રક '!B82,0)</f>
        <v>#DIV/0!</v>
      </c>
      <c r="Q17" s="104">
        <f>SUMPRODUCT(-(-('સત્રાંત પરિણામ પત્રક '!A8:A79="SC")),-(-('સત્રાંત પરિણામ પત્રક '!B8:B79="GIRL")),-(-('સત્રાંત પરિણામ પત્રક '!V8:V79="D")))</f>
        <v>0</v>
      </c>
      <c r="R17" s="104" t="e">
        <f>ROUND(Q17*100/'સત્રાંત પરિણામ પત્રક '!D82,0)</f>
        <v>#DIV/0!</v>
      </c>
      <c r="S17" s="77">
        <f>O17+Q17</f>
        <v>0</v>
      </c>
      <c r="T17" s="104" t="e">
        <f>ROUND(S17*100/'સત્રાંત પરિણામ પત્રક '!F82,0)</f>
        <v>#DIV/0!</v>
      </c>
      <c r="U17" s="104">
        <f>SUMPRODUCT(-(-('સત્રાંત પરિણામ પત્રક '!A8:A79="SC")),-(-('સત્રાંત પરિણામ પત્રક '!B8:B79="BOY")),-(-('સત્રાંત પરિણામ પત્રક '!AA8:AA79="D")))</f>
        <v>0</v>
      </c>
      <c r="V17" s="104" t="e">
        <f>ROUND(U17*100/'સત્રાંત પરિણામ પત્રક '!B82,0)</f>
        <v>#DIV/0!</v>
      </c>
      <c r="W17" s="104">
        <f>SUMPRODUCT(-(-('સત્રાંત પરિણામ પત્રક '!A8:A79="SC")),-(-('સત્રાંત પરિણામ પત્રક '!B8:B79="GIRL")),-(-('સત્રાંત પરિણામ પત્રક '!AA8:AA79="D")))</f>
        <v>0</v>
      </c>
      <c r="X17" s="104" t="e">
        <f>ROUND(W17*100/'સત્રાંત પરિણામ પત્રક '!D82,0)</f>
        <v>#DIV/0!</v>
      </c>
      <c r="Y17" s="77">
        <f>U17+W17</f>
        <v>0</v>
      </c>
      <c r="Z17" s="104" t="e">
        <f>ROUND(Y17*100/'સત્રાંત પરિણામ પત્રક '!F82,0)</f>
        <v>#DIV/0!</v>
      </c>
      <c r="AA17" s="104">
        <f>SUMPRODUCT(-(-('સત્રાંત પરિણામ પત્રક '!A8:A79="SC")),-(-('સત્રાંત પરિણામ પત્રક '!B8:B79="BOY")),-(-('સત્રાંત પરિણામ પત્રક '!AF8:AF79="D")))</f>
        <v>0</v>
      </c>
      <c r="AB17" s="104" t="e">
        <f>ROUND(AA17*100/'સત્રાંત પરિણામ પત્રક '!B82,0)</f>
        <v>#DIV/0!</v>
      </c>
      <c r="AC17" s="104">
        <f>SUMPRODUCT(-(-('સત્રાંત પરિણામ પત્રક '!A8:A79="SC")),-(-('સત્રાંત પરિણામ પત્રક '!B8:B79="GIRL")),-(-('સત્રાંત પરિણામ પત્રક '!AF8:AF79="D")))</f>
        <v>0</v>
      </c>
      <c r="AD17" s="104" t="e">
        <f>ROUND(AC17*100/'સત્રાંત પરિણામ પત્રક '!D82,0)</f>
        <v>#DIV/0!</v>
      </c>
      <c r="AE17" s="77">
        <f>AA17+AC17</f>
        <v>0</v>
      </c>
      <c r="AF17" s="104" t="e">
        <f>ROUND(AE17*100/'સત્રાંત પરિણામ પત્રક '!F82,0)</f>
        <v>#DIV/0!</v>
      </c>
      <c r="AG17" s="104">
        <f>SUMPRODUCT(-(-('સત્રાંત પરિણામ પત્રક '!A8:A79="SC")),-(-('સત્રાંત પરિણામ પત્રક '!B8:B79="BOY")),-(-('સત્રાંત પરિણામ પત્રક '!AL8:AL79="D")))</f>
        <v>0</v>
      </c>
      <c r="AH17" s="104" t="e">
        <f>ROUND(AG17*100/'સત્રાંત પરિણામ પત્રક '!B82,0)</f>
        <v>#DIV/0!</v>
      </c>
      <c r="AI17" s="104">
        <f>SUMPRODUCT(-(-('સત્રાંત પરિણામ પત્રક '!A8:A79="SC")),-(-('સત્રાંત પરિણામ પત્રક '!B8:B79="GIRL")),-(-('સત્રાંત પરિણામ પત્રક '!AL8:AL79="D")))</f>
        <v>0</v>
      </c>
      <c r="AJ17" s="104" t="e">
        <f>ROUND(AI17*100/'સત્રાંત પરિણામ પત્રક '!D82,0)</f>
        <v>#DIV/0!</v>
      </c>
      <c r="AK17" s="77">
        <f>AG17+AI17</f>
        <v>0</v>
      </c>
      <c r="AL17" s="104" t="e">
        <f>ROUND(AK17*100/'સત્રાંત પરિણામ પત્રક '!F82,0)</f>
        <v>#DIV/0!</v>
      </c>
      <c r="AM17" s="104">
        <f>SUMPRODUCT(-(-('સત્રાંત પરિણામ પત્રક '!A8:A79="SC")),-(-('સત્રાંત પરિણામ પત્રક '!B8:B79="BOY")),-(-('સત્રાંત પરિણામ પત્રક '!AQ8:AQ79="D")))</f>
        <v>0</v>
      </c>
      <c r="AN17" s="104" t="e">
        <f>ROUND(AM17*100/'સત્રાંત પરિણામ પત્રક '!B82,0)</f>
        <v>#DIV/0!</v>
      </c>
      <c r="AO17" s="104">
        <f>SUMPRODUCT(-(-('સત્રાંત પરિણામ પત્રક '!A8:A79="SC")),-(-('સત્રાંત પરિણામ પત્રક '!B8:B79="GIRL")),-(-('સત્રાંત પરિણામ પત્રક '!AQ8:AQ79="D")))</f>
        <v>0</v>
      </c>
      <c r="AP17" s="104" t="e">
        <f>ROUND(AO17*100/'સત્રાંત પરિણામ પત્રક '!D82,0)</f>
        <v>#DIV/0!</v>
      </c>
      <c r="AQ17" s="77">
        <f>AM17+AO17</f>
        <v>0</v>
      </c>
      <c r="AR17" s="104" t="e">
        <f>ROUND(AQ17*100/'સત્રાંત પરિણામ પત્રક '!F82,0)</f>
        <v>#DIV/0!</v>
      </c>
      <c r="AS17" s="104">
        <f>SUMPRODUCT(-(-('સત્રાંત પરિણામ પત્રક '!A8:A79="SC")),-(-('સત્રાંત પરિણામ પત્રક '!B8:B79="BOY")),-(-('સત્રાંત પરિણામ પત્રક '!AV8:AV79="D")))</f>
        <v>0</v>
      </c>
      <c r="AT17" s="104" t="e">
        <f>ROUND(AS17*100/'સત્રાંત પરિણામ પત્રક '!B82,0)</f>
        <v>#DIV/0!</v>
      </c>
      <c r="AU17" s="104">
        <f>SUMPRODUCT(-(-('સત્રાંત પરિણામ પત્રક '!A8:A79="SC")),-(-('સત્રાંત પરિણામ પત્રક '!B8:B79="GIRL")),-(-('સત્રાંત પરિણામ પત્રક '!AV8:AV79="D")))</f>
        <v>0</v>
      </c>
      <c r="AV17" s="104" t="e">
        <f>ROUND(AU17*100/'સત્રાંત પરિણામ પત્રક '!D82,0)</f>
        <v>#DIV/0!</v>
      </c>
      <c r="AW17" s="77">
        <f>AS17+AU17</f>
        <v>0</v>
      </c>
      <c r="AX17" s="104" t="e">
        <f>ROUND(AW17*100/'સત્રાંત પરિણામ પત્રક '!F82,0)</f>
        <v>#DIV/0!</v>
      </c>
    </row>
    <row r="18" spans="1:50" ht="22.15" customHeight="1">
      <c r="A18" s="709"/>
      <c r="B18" s="28" t="s">
        <v>22</v>
      </c>
      <c r="C18" s="104">
        <f>SUMPRODUCT(-(-('સત્રાંત પરિણામ પત્રક '!A8:A79="SC")),-(-('સત્રાંત પરિણામ પત્રક '!B8:B79="BOY")),-(-('સત્રાંત પરિણામ પત્રક '!I8:I79="E")))</f>
        <v>0</v>
      </c>
      <c r="D18" s="104" t="e">
        <f>ROUND(C18*100/'સત્રાંત પરિણામ પત્રક '!B82,0)</f>
        <v>#DIV/0!</v>
      </c>
      <c r="E18" s="104">
        <f>SUMPRODUCT(-(-('સત્રાંત પરિણામ પત્રક '!A8:A79="SC")),-(-('સત્રાંત પરિણામ પત્રક '!B8:B79="GIRL")),-(-('સત્રાંત પરિણામ પત્રક '!I8:I79="E")))</f>
        <v>0</v>
      </c>
      <c r="F18" s="104" t="e">
        <f>ROUND(E18*100/'સત્રાંત પરિણામ પત્રક '!D82,0)</f>
        <v>#DIV/0!</v>
      </c>
      <c r="G18" s="77">
        <f>C18+E18</f>
        <v>0</v>
      </c>
      <c r="H18" s="104" t="e">
        <f>ROUND(G18*100/'સત્રાંત પરિણામ પત્રક '!F82,0)</f>
        <v>#DIV/0!</v>
      </c>
      <c r="I18" s="104">
        <f>SUMPRODUCT(-(-('સત્રાંત પરિણામ પત્રક '!A8:A79="SC")),-(-('સત્રાંત પરિણામ પત્રક '!B8:B79="BOY")),-(-('સત્રાંત પરિણામ પત્રક '!N8:N79="E")))</f>
        <v>0</v>
      </c>
      <c r="J18" s="104" t="e">
        <f>ROUND(I18*100/'સત્રાંત પરિણામ પત્રક '!B82,0)</f>
        <v>#DIV/0!</v>
      </c>
      <c r="K18" s="104">
        <f>SUMPRODUCT(-(-('સત્રાંત પરિણામ પત્રક '!A8:A79="SC")),-(-('સત્રાંત પરિણામ પત્રક '!B8:B79="GIRL")),-(-('સત્રાંત પરિણામ પત્રક '!N8:N79="E")))</f>
        <v>0</v>
      </c>
      <c r="L18" s="104" t="e">
        <f>ROUND(K18*100/'સત્રાંત પરિણામ પત્રક '!D82,0)</f>
        <v>#DIV/0!</v>
      </c>
      <c r="M18" s="77">
        <f>I18+K18</f>
        <v>0</v>
      </c>
      <c r="N18" s="104" t="e">
        <f>ROUND(M18*100/'સત્રાંત પરિણામ પત્રક '!F82,0)</f>
        <v>#DIV/0!</v>
      </c>
      <c r="O18" s="104">
        <f>SUMPRODUCT(-(-('સત્રાંત પરિણામ પત્રક '!A8:A79="SC")),-(-('સત્રાંત પરિણામ પત્રક '!B8:B79="BOY")),-(-('સત્રાંત પરિણામ પત્રક '!V8:V79="E")))</f>
        <v>0</v>
      </c>
      <c r="P18" s="104" t="e">
        <f>ROUND(O18*100/'સત્રાંત પરિણામ પત્રક '!B82,0)</f>
        <v>#DIV/0!</v>
      </c>
      <c r="Q18" s="104">
        <f>SUMPRODUCT(-(-('સત્રાંત પરિણામ પત્રક '!A8:A79="SC")),-(-('સત્રાંત પરિણામ પત્રક '!B8:B79="GIRL")),-(-('સત્રાંત પરિણામ પત્રક '!V8:V79="E")))</f>
        <v>0</v>
      </c>
      <c r="R18" s="104" t="e">
        <f>ROUND(Q18*100/'સત્રાંત પરિણામ પત્રક '!D82,0)</f>
        <v>#DIV/0!</v>
      </c>
      <c r="S18" s="77">
        <f>O18+Q18</f>
        <v>0</v>
      </c>
      <c r="T18" s="104" t="e">
        <f>ROUND(S18*100/'સત્રાંત પરિણામ પત્રક '!F82,0)</f>
        <v>#DIV/0!</v>
      </c>
      <c r="U18" s="104">
        <f>SUMPRODUCT(-(-('સત્રાંત પરિણામ પત્રક '!A8:A79="SC")),-(-('સત્રાંત પરિણામ પત્રક '!B8:B79="BOY")),-(-('સત્રાંત પરિણામ પત્રક '!AA8:AA79="E")))</f>
        <v>0</v>
      </c>
      <c r="V18" s="104" t="e">
        <f>ROUND(U18*100/'સત્રાંત પરિણામ પત્રક '!B82,0)</f>
        <v>#DIV/0!</v>
      </c>
      <c r="W18" s="104">
        <f>SUMPRODUCT(-(-('સત્રાંત પરિણામ પત્રક '!A8:A79="SC")),-(-('સત્રાંત પરિણામ પત્રક '!B8:B79="GIRL")),-(-('સત્રાંત પરિણામ પત્રક '!AA8:AA79="E")))</f>
        <v>0</v>
      </c>
      <c r="X18" s="104" t="e">
        <f>ROUND(W18*100/'સત્રાંત પરિણામ પત્રક '!D82,0)</f>
        <v>#DIV/0!</v>
      </c>
      <c r="Y18" s="77">
        <f>U18+W18</f>
        <v>0</v>
      </c>
      <c r="Z18" s="104" t="e">
        <f>ROUND(Y18*100/'સત્રાંત પરિણામ પત્રક '!F82,0)</f>
        <v>#DIV/0!</v>
      </c>
      <c r="AA18" s="104">
        <f>SUMPRODUCT(-(-('સત્રાંત પરિણામ પત્રક '!A8:A79="SC")),-(-('સત્રાંત પરિણામ પત્રક '!B8:B79="BOY")),-(-('સત્રાંત પરિણામ પત્રક '!AF8:AF79="E")))</f>
        <v>0</v>
      </c>
      <c r="AB18" s="104" t="e">
        <f>ROUND(AA18*100/'સત્રાંત પરિણામ પત્રક '!B82,0)</f>
        <v>#DIV/0!</v>
      </c>
      <c r="AC18" s="104">
        <f>SUMPRODUCT(-(-('સત્રાંત પરિણામ પત્રક '!A8:A79="SC")),-(-('સત્રાંત પરિણામ પત્રક '!B8:B79="GIRL")),-(-('સત્રાંત પરિણામ પત્રક '!AF8:AF79="E")))</f>
        <v>0</v>
      </c>
      <c r="AD18" s="104" t="e">
        <f>ROUND(AC18*100/'સત્રાંત પરિણામ પત્રક '!D82,0)</f>
        <v>#DIV/0!</v>
      </c>
      <c r="AE18" s="77">
        <f>AA18+AC18</f>
        <v>0</v>
      </c>
      <c r="AF18" s="104" t="e">
        <f>ROUND(AE18*100/'સત્રાંત પરિણામ પત્રક '!F82,0)</f>
        <v>#DIV/0!</v>
      </c>
      <c r="AG18" s="104">
        <f>SUMPRODUCT(-(-('સત્રાંત પરિણામ પત્રક '!A8:A79="SC")),-(-('સત્રાંત પરિણામ પત્રક '!B8:B79="BOY")),-(-('સત્રાંત પરિણામ પત્રક '!AL8:AL79="E")))</f>
        <v>0</v>
      </c>
      <c r="AH18" s="104" t="e">
        <f>ROUND(AG18*100/'સત્રાંત પરિણામ પત્રક '!B82,0)</f>
        <v>#DIV/0!</v>
      </c>
      <c r="AI18" s="104">
        <f>SUMPRODUCT(-(-('સત્રાંત પરિણામ પત્રક '!A8:A79="SC")),-(-('સત્રાંત પરિણામ પત્રક '!B8:B79="GIRL")),-(-('સત્રાંત પરિણામ પત્રક '!AL8:AL79="E")))</f>
        <v>0</v>
      </c>
      <c r="AJ18" s="104" t="e">
        <f>ROUND(AI18*100/'સત્રાંત પરિણામ પત્રક '!D82,0)</f>
        <v>#DIV/0!</v>
      </c>
      <c r="AK18" s="77">
        <f>AG18+AI18</f>
        <v>0</v>
      </c>
      <c r="AL18" s="104" t="e">
        <f>ROUND(AK18*100/'સત્રાંત પરિણામ પત્રક '!F82,0)</f>
        <v>#DIV/0!</v>
      </c>
      <c r="AM18" s="104">
        <f>SUMPRODUCT(-(-('સત્રાંત પરિણામ પત્રક '!A8:A79="SC")),-(-('સત્રાંત પરિણામ પત્રક '!B8:B79="BOY")),-(-('સત્રાંત પરિણામ પત્રક '!AQ8:AQ79="E")))</f>
        <v>0</v>
      </c>
      <c r="AN18" s="104" t="e">
        <f>ROUND(AM18*100/'સત્રાંત પરિણામ પત્રક '!B82,0)</f>
        <v>#DIV/0!</v>
      </c>
      <c r="AO18" s="104">
        <f>SUMPRODUCT(-(-('સત્રાંત પરિણામ પત્રક '!A8:A79="SC")),-(-('સત્રાંત પરિણામ પત્રક '!B8:B79="GIRL")),-(-('સત્રાંત પરિણામ પત્રક '!AQ8:AQ79="E")))</f>
        <v>0</v>
      </c>
      <c r="AP18" s="104" t="e">
        <f>ROUND(AO18*100/'સત્રાંત પરિણામ પત્રક '!D82,0)</f>
        <v>#DIV/0!</v>
      </c>
      <c r="AQ18" s="77">
        <f>AM18+AO18</f>
        <v>0</v>
      </c>
      <c r="AR18" s="104" t="e">
        <f>ROUND(AQ18*100/'સત્રાંત પરિણામ પત્રક '!F82,0)</f>
        <v>#DIV/0!</v>
      </c>
      <c r="AS18" s="104">
        <f>SUMPRODUCT(-(-('સત્રાંત પરિણામ પત્રક '!A8:A79="SC")),-(-('સત્રાંત પરિણામ પત્રક '!B8:B79="BOY")),-(-('સત્રાંત પરિણામ પત્રક '!AV8:AV79="E")))</f>
        <v>0</v>
      </c>
      <c r="AT18" s="104" t="e">
        <f>ROUND(AS18*100/'સત્રાંત પરિણામ પત્રક '!B82,0)</f>
        <v>#DIV/0!</v>
      </c>
      <c r="AU18" s="104">
        <f>SUMPRODUCT(-(-('સત્રાંત પરિણામ પત્રક '!A8:A79="SC")),-(-('સત્રાંત પરિણામ પત્રક '!B8:B79="GIRL")),-(-('સત્રાંત પરિણામ પત્રક '!AV8:AV79="E")))</f>
        <v>0</v>
      </c>
      <c r="AV18" s="104" t="e">
        <f>ROUND(AU18*100/'સત્રાંત પરિણામ પત્રક '!D82,0)</f>
        <v>#DIV/0!</v>
      </c>
      <c r="AW18" s="77">
        <f>AS18+AU18</f>
        <v>0</v>
      </c>
      <c r="AX18" s="104" t="e">
        <f>ROUND(AW18*100/'સત્રાંત પરિણામ પત્રક '!F82,0)</f>
        <v>#DIV/0!</v>
      </c>
    </row>
    <row r="19" spans="1:50" ht="22.15" customHeight="1">
      <c r="A19" s="258" t="s">
        <v>32</v>
      </c>
      <c r="B19" s="29"/>
      <c r="C19" s="74">
        <f>SUM(C14:C18)</f>
        <v>0</v>
      </c>
      <c r="D19" s="104" t="e">
        <f>ROUND(C19*100/'સત્રાંત પરિણામ પત્રક '!B82,0)</f>
        <v>#DIV/0!</v>
      </c>
      <c r="E19" s="74">
        <f t="shared" ref="E19:AW19" si="1">SUM(E14:E18)</f>
        <v>0</v>
      </c>
      <c r="F19" s="104" t="e">
        <f>ROUND(E19*100/'સત્રાંત પરિણામ પત્રક '!D82,0)</f>
        <v>#DIV/0!</v>
      </c>
      <c r="G19" s="74">
        <f t="shared" si="1"/>
        <v>0</v>
      </c>
      <c r="H19" s="104" t="e">
        <f>ROUND(G19*100/'સત્રાંત પરિણામ પત્રક '!F82,0)</f>
        <v>#DIV/0!</v>
      </c>
      <c r="I19" s="74">
        <f t="shared" si="1"/>
        <v>0</v>
      </c>
      <c r="J19" s="104" t="e">
        <f>ROUND(I19*100/'સત્રાંત પરિણામ પત્રક '!B82,0)</f>
        <v>#DIV/0!</v>
      </c>
      <c r="K19" s="74">
        <f t="shared" si="1"/>
        <v>0</v>
      </c>
      <c r="L19" s="104" t="e">
        <f>ROUND(K19*100/'સત્રાંત પરિણામ પત્રક '!D82,0)</f>
        <v>#DIV/0!</v>
      </c>
      <c r="M19" s="74">
        <f t="shared" si="1"/>
        <v>0</v>
      </c>
      <c r="N19" s="104" t="e">
        <f>ROUND(M19*100/'સત્રાંત પરિણામ પત્રક '!F82,0)</f>
        <v>#DIV/0!</v>
      </c>
      <c r="O19" s="74">
        <f t="shared" si="1"/>
        <v>0</v>
      </c>
      <c r="P19" s="104" t="e">
        <f>ROUND(O19*100/'સત્રાંત પરિણામ પત્રક '!B82,0)</f>
        <v>#DIV/0!</v>
      </c>
      <c r="Q19" s="74">
        <f t="shared" si="1"/>
        <v>0</v>
      </c>
      <c r="R19" s="104" t="e">
        <f>ROUND(Q19*100/'સત્રાંત પરિણામ પત્રક '!D82,0)</f>
        <v>#DIV/0!</v>
      </c>
      <c r="S19" s="74">
        <f t="shared" si="1"/>
        <v>0</v>
      </c>
      <c r="T19" s="104" t="e">
        <f>ROUND(S19*100/'સત્રાંત પરિણામ પત્રક '!F82,0)</f>
        <v>#DIV/0!</v>
      </c>
      <c r="U19" s="74">
        <f t="shared" si="1"/>
        <v>0</v>
      </c>
      <c r="V19" s="104" t="e">
        <f>ROUND(U19*100/'સત્રાંત પરિણામ પત્રક '!B82,0)</f>
        <v>#DIV/0!</v>
      </c>
      <c r="W19" s="74">
        <f t="shared" si="1"/>
        <v>0</v>
      </c>
      <c r="X19" s="104" t="e">
        <f>ROUND(W19*100/'સત્રાંત પરિણામ પત્રક '!D82,0)</f>
        <v>#DIV/0!</v>
      </c>
      <c r="Y19" s="74">
        <f t="shared" si="1"/>
        <v>0</v>
      </c>
      <c r="Z19" s="104" t="e">
        <f>ROUND(Y19*100/'સત્રાંત પરિણામ પત્રક '!F82,0)</f>
        <v>#DIV/0!</v>
      </c>
      <c r="AA19" s="74">
        <f t="shared" si="1"/>
        <v>0</v>
      </c>
      <c r="AB19" s="104" t="e">
        <f>ROUND(AA19*100/'સત્રાંત પરિણામ પત્રક '!B82,0)</f>
        <v>#DIV/0!</v>
      </c>
      <c r="AC19" s="74">
        <f t="shared" si="1"/>
        <v>0</v>
      </c>
      <c r="AD19" s="104" t="e">
        <f>ROUND(AC19*100/'સત્રાંત પરિણામ પત્રક '!D82,0)</f>
        <v>#DIV/0!</v>
      </c>
      <c r="AE19" s="74">
        <f t="shared" si="1"/>
        <v>0</v>
      </c>
      <c r="AF19" s="104" t="e">
        <f>ROUND(AE19*100/'સત્રાંત પરિણામ પત્રક '!F82,0)</f>
        <v>#DIV/0!</v>
      </c>
      <c r="AG19" s="74">
        <f t="shared" si="1"/>
        <v>0</v>
      </c>
      <c r="AH19" s="104" t="e">
        <f>ROUND(AG19*100/'સત્રાંત પરિણામ પત્રક '!B82,0)</f>
        <v>#DIV/0!</v>
      </c>
      <c r="AI19" s="74">
        <f t="shared" si="1"/>
        <v>0</v>
      </c>
      <c r="AJ19" s="104" t="e">
        <f>ROUND(AI19*100/'સત્રાંત પરિણામ પત્રક '!D82,0)</f>
        <v>#DIV/0!</v>
      </c>
      <c r="AK19" s="74">
        <f t="shared" si="1"/>
        <v>0</v>
      </c>
      <c r="AL19" s="104" t="e">
        <f>ROUND(AK19*100/'સત્રાંત પરિણામ પત્રક '!F82,0)</f>
        <v>#DIV/0!</v>
      </c>
      <c r="AM19" s="74">
        <f t="shared" si="1"/>
        <v>0</v>
      </c>
      <c r="AN19" s="104" t="e">
        <f>ROUND(AM19*100/'સત્રાંત પરિણામ પત્રક '!B82,0)</f>
        <v>#DIV/0!</v>
      </c>
      <c r="AO19" s="74">
        <f t="shared" si="1"/>
        <v>0</v>
      </c>
      <c r="AP19" s="104" t="e">
        <f>ROUND(AO19*100/'સત્રાંત પરિણામ પત્રક '!D82,0)</f>
        <v>#DIV/0!</v>
      </c>
      <c r="AQ19" s="74">
        <f t="shared" si="1"/>
        <v>0</v>
      </c>
      <c r="AR19" s="104" t="e">
        <f>ROUND(AQ19*100/'સત્રાંત પરિણામ પત્રક '!F82,0)</f>
        <v>#DIV/0!</v>
      </c>
      <c r="AS19" s="74">
        <f t="shared" si="1"/>
        <v>0</v>
      </c>
      <c r="AT19" s="104" t="e">
        <f>ROUND(AS19*100/'સત્રાંત પરિણામ પત્રક '!B82,0)</f>
        <v>#DIV/0!</v>
      </c>
      <c r="AU19" s="74">
        <f t="shared" si="1"/>
        <v>0</v>
      </c>
      <c r="AV19" s="104" t="e">
        <f>ROUND(AU19*100/'સત્રાંત પરિણામ પત્રક '!D82,0)</f>
        <v>#DIV/0!</v>
      </c>
      <c r="AW19" s="74">
        <f t="shared" si="1"/>
        <v>0</v>
      </c>
      <c r="AX19" s="104" t="e">
        <f>ROUND(AW19*100/'સત્રાંત પરિણામ પત્રક '!F82,0)</f>
        <v>#DIV/0!</v>
      </c>
    </row>
    <row r="20" spans="1:50" ht="22.15" customHeight="1">
      <c r="A20" s="707" t="s">
        <v>108</v>
      </c>
      <c r="B20" s="27" t="s">
        <v>23</v>
      </c>
      <c r="C20" s="104">
        <f>SUMPRODUCT(-(-('સત્રાંત પરિણામ પત્રક '!A8:A79="ST")),-(-('સત્રાંત પરિણામ પત્રક '!B8:B79="BOY")),-(-('સત્રાંત પરિણામ પત્રક '!I8:I79="A")))</f>
        <v>0</v>
      </c>
      <c r="D20" s="104" t="e">
        <f>ROUND(C20*100/'સત્રાંત પરિણામ પત્રક '!B83,0)</f>
        <v>#DIV/0!</v>
      </c>
      <c r="E20" s="104">
        <f>SUMPRODUCT(-(-('સત્રાંત પરિણામ પત્રક '!A8:A79="ST")),-(-('સત્રાંત પરિણામ પત્રક '!B8:B79="GIRL")),-(-('સત્રાંત પરિણામ પત્રક '!I8:I79="A")))</f>
        <v>0</v>
      </c>
      <c r="F20" s="104" t="e">
        <f>ROUND(E20*100/'સત્રાંત પરિણામ પત્રક '!D83,0)</f>
        <v>#DIV/0!</v>
      </c>
      <c r="G20" s="77">
        <f>C20+E20</f>
        <v>0</v>
      </c>
      <c r="H20" s="104" t="e">
        <f>ROUND(G20*100/'સત્રાંત પરિણામ પત્રક '!F83,0)</f>
        <v>#DIV/0!</v>
      </c>
      <c r="I20" s="104">
        <f>SUMPRODUCT(-(-('સત્રાંત પરિણામ પત્રક '!A8:A79="ST")),-(-('સત્રાંત પરિણામ પત્રક '!B8:B79="BOY")),-(-('સત્રાંત પરિણામ પત્રક '!N8:N79="A")))</f>
        <v>0</v>
      </c>
      <c r="J20" s="104" t="e">
        <f>ROUND(I20*100/'સત્રાંત પરિણામ પત્રક '!B83,0)</f>
        <v>#DIV/0!</v>
      </c>
      <c r="K20" s="104">
        <f>SUMPRODUCT(-(-('સત્રાંત પરિણામ પત્રક '!A8:A79="ST")),-(-('સત્રાંત પરિણામ પત્રક '!B8:B79="GIRL")),-(-('સત્રાંત પરિણામ પત્રક '!N8:N79="A")))</f>
        <v>0</v>
      </c>
      <c r="L20" s="104" t="e">
        <f>ROUND(K20*100/'સત્રાંત પરિણામ પત્રક '!D83,0)</f>
        <v>#DIV/0!</v>
      </c>
      <c r="M20" s="77">
        <f>I20+K20</f>
        <v>0</v>
      </c>
      <c r="N20" s="104" t="e">
        <f>ROUND(M20*100/'સત્રાંત પરિણામ પત્રક '!F83,0)</f>
        <v>#DIV/0!</v>
      </c>
      <c r="O20" s="104">
        <f>SUMPRODUCT(-(-('સત્રાંત પરિણામ પત્રક '!A8:A79="ST")),-(-('સત્રાંત પરિણામ પત્રક '!B8:B79="BOY")),-(-('સત્રાંત પરિણામ પત્રક '!V8:V79="A")))</f>
        <v>0</v>
      </c>
      <c r="P20" s="104" t="e">
        <f>ROUND(O20*100/'સત્રાંત પરિણામ પત્રક '!B83,0)</f>
        <v>#DIV/0!</v>
      </c>
      <c r="Q20" s="104">
        <f>SUMPRODUCT(-(-('સત્રાંત પરિણામ પત્રક '!A8:A79="ST")),-(-('સત્રાંત પરિણામ પત્રક '!B8:B79="GIRL")),-(-('સત્રાંત પરિણામ પત્રક '!V8:V79="A")))</f>
        <v>0</v>
      </c>
      <c r="R20" s="104" t="e">
        <f>ROUND(Q20*100/'સત્રાંત પરિણામ પત્રક '!D83,0)</f>
        <v>#DIV/0!</v>
      </c>
      <c r="S20" s="77">
        <f>O20+Q20</f>
        <v>0</v>
      </c>
      <c r="T20" s="104" t="e">
        <f>ROUND(S20*100/'સત્રાંત પરિણામ પત્રક '!F83,0)</f>
        <v>#DIV/0!</v>
      </c>
      <c r="U20" s="104">
        <f>SUMPRODUCT(-(-('સત્રાંત પરિણામ પત્રક '!A8:A79="ST")),-(-('સત્રાંત પરિણામ પત્રક '!B8:B79="BOY")),-(-('સત્રાંત પરિણામ પત્રક '!AA8:AA79="A")))</f>
        <v>0</v>
      </c>
      <c r="V20" s="104" t="e">
        <f>ROUND(U20*100/'સત્રાંત પરિણામ પત્રક '!B83,0)</f>
        <v>#DIV/0!</v>
      </c>
      <c r="W20" s="104">
        <f>SUMPRODUCT(-(-('સત્રાંત પરિણામ પત્રક '!A8:A79="ST")),-(-('સત્રાંત પરિણામ પત્રક '!B8:B79="GIRL")),-(-('સત્રાંત પરિણામ પત્રક '!AA8:AA79="A")))</f>
        <v>0</v>
      </c>
      <c r="X20" s="104" t="e">
        <f>ROUND(W20*100/'સત્રાંત પરિણામ પત્રક '!D83,0)</f>
        <v>#DIV/0!</v>
      </c>
      <c r="Y20" s="77">
        <f>U20+W20</f>
        <v>0</v>
      </c>
      <c r="Z20" s="104" t="e">
        <f>ROUND(Y20*100/'સત્રાંત પરિણામ પત્રક '!F83,0)</f>
        <v>#DIV/0!</v>
      </c>
      <c r="AA20" s="104">
        <f>SUMPRODUCT(-(-('સત્રાંત પરિણામ પત્રક '!A8:A79="ST")),-(-('સત્રાંત પરિણામ પત્રક '!B8:B79="BOY")),-(-('સત્રાંત પરિણામ પત્રક '!AF8:AF79="A")))</f>
        <v>0</v>
      </c>
      <c r="AB20" s="104" t="e">
        <f>ROUND(AA20*100/'સત્રાંત પરિણામ પત્રક '!B83,0)</f>
        <v>#DIV/0!</v>
      </c>
      <c r="AC20" s="104">
        <f>SUMPRODUCT(-(-('સત્રાંત પરિણામ પત્રક '!A8:A79="ST")),-(-('સત્રાંત પરિણામ પત્રક '!B8:B79="GIRL")),-(-('સત્રાંત પરિણામ પત્રક '!AF8:AF79="A")))</f>
        <v>0</v>
      </c>
      <c r="AD20" s="104" t="e">
        <f>ROUND(AC20*100/'સત્રાંત પરિણામ પત્રક '!D83,0)</f>
        <v>#DIV/0!</v>
      </c>
      <c r="AE20" s="77">
        <f>AA20+AC20</f>
        <v>0</v>
      </c>
      <c r="AF20" s="104" t="e">
        <f>ROUND(AE20*100/'સત્રાંત પરિણામ પત્રક '!F83,0)</f>
        <v>#DIV/0!</v>
      </c>
      <c r="AG20" s="104">
        <f>SUMPRODUCT(-(-('સત્રાંત પરિણામ પત્રક '!A8:A79="ST")),-(-('સત્રાંત પરિણામ પત્રક '!B8:B79="BOY")),-(-('સત્રાંત પરિણામ પત્રક '!AL8:AL79="A")))</f>
        <v>0</v>
      </c>
      <c r="AH20" s="104" t="e">
        <f>ROUND(AG20*100/'સત્રાંત પરિણામ પત્રક '!B83,0)</f>
        <v>#DIV/0!</v>
      </c>
      <c r="AI20" s="104">
        <f>SUMPRODUCT(-(-('સત્રાંત પરિણામ પત્રક '!A8:A79="ST")),-(-('સત્રાંત પરિણામ પત્રક '!B8:B79="GIRL")),-(-('સત્રાંત પરિણામ પત્રક '!AL8:AL79="A")))</f>
        <v>0</v>
      </c>
      <c r="AJ20" s="104" t="e">
        <f>ROUND(AI20*100/'સત્રાંત પરિણામ પત્રક '!D83,0)</f>
        <v>#DIV/0!</v>
      </c>
      <c r="AK20" s="77">
        <f>AG20+AI20</f>
        <v>0</v>
      </c>
      <c r="AL20" s="104" t="e">
        <f>ROUND(AK20*100/'સત્રાંત પરિણામ પત્રક '!F83,0)</f>
        <v>#DIV/0!</v>
      </c>
      <c r="AM20" s="104">
        <f>SUMPRODUCT(-(-('સત્રાંત પરિણામ પત્રક '!A8:A79="ST")),-(-('સત્રાંત પરિણામ પત્રક '!B8:B79="BOY")),-(-('સત્રાંત પરિણામ પત્રક '!AQ8:AQ79="A")))</f>
        <v>0</v>
      </c>
      <c r="AN20" s="104" t="e">
        <f>ROUND(AM20*100/'સત્રાંત પરિણામ પત્રક '!B83,0)</f>
        <v>#DIV/0!</v>
      </c>
      <c r="AO20" s="104">
        <f>SUMPRODUCT(-(-('સત્રાંત પરિણામ પત્રક '!A8:A79="ST")),-(-('સત્રાંત પરિણામ પત્રક '!B8:B79="GIRL")),-(-('સત્રાંત પરિણામ પત્રક '!AQ8:AQ79="A")))</f>
        <v>0</v>
      </c>
      <c r="AP20" s="104" t="e">
        <f>ROUND(AO20*100/'સત્રાંત પરિણામ પત્રક '!D83,0)</f>
        <v>#DIV/0!</v>
      </c>
      <c r="AQ20" s="77">
        <f>AM20+AO20</f>
        <v>0</v>
      </c>
      <c r="AR20" s="104" t="e">
        <f>ROUND(AQ20*100/'સત્રાંત પરિણામ પત્રક '!F83,0)</f>
        <v>#DIV/0!</v>
      </c>
      <c r="AS20" s="104">
        <f>SUMPRODUCT(-(-('સત્રાંત પરિણામ પત્રક '!A8:A79="ST")),-(-('સત્રાંત પરિણામ પત્રક '!B8:B79="BOY")),-(-('સત્રાંત પરિણામ પત્રક '!AV8:AV79="A")))</f>
        <v>0</v>
      </c>
      <c r="AT20" s="104" t="e">
        <f>ROUND(AS20*100/'સત્રાંત પરિણામ પત્રક '!B83,0)</f>
        <v>#DIV/0!</v>
      </c>
      <c r="AU20" s="104">
        <f>SUMPRODUCT(-(-('સત્રાંત પરિણામ પત્રક '!A8:A79="ST")),-(-('સત્રાંત પરિણામ પત્રક '!B8:B79="GIRL")),-(-('સત્રાંત પરિણામ પત્રક '!AV8:AV79="A")))</f>
        <v>0</v>
      </c>
      <c r="AV20" s="104" t="e">
        <f>ROUND(AU20*100/'સત્રાંત પરિણામ પત્રક '!D83,0)</f>
        <v>#DIV/0!</v>
      </c>
      <c r="AW20" s="77">
        <f>AS20+AU20</f>
        <v>0</v>
      </c>
      <c r="AX20" s="104" t="e">
        <f>ROUND(AW20*100/'સત્રાંત પરિણામ પત્રક '!F83,0)</f>
        <v>#DIV/0!</v>
      </c>
    </row>
    <row r="21" spans="1:50" ht="22.15" customHeight="1">
      <c r="A21" s="708"/>
      <c r="B21" s="28" t="s">
        <v>24</v>
      </c>
      <c r="C21" s="104">
        <f>SUMPRODUCT(-(-('સત્રાંત પરિણામ પત્રક '!A8:A79="ST")),-(-('સત્રાંત પરિણામ પત્રક '!B8:B79="BOY")),-(-('સત્રાંત પરિણામ પત્રક '!I8:I79="B")))</f>
        <v>0</v>
      </c>
      <c r="D21" s="104" t="e">
        <f>ROUND(C21*100/'સત્રાંત પરિણામ પત્રક '!B83,0)</f>
        <v>#DIV/0!</v>
      </c>
      <c r="E21" s="104">
        <f>SUMPRODUCT(-(-('સત્રાંત પરિણામ પત્રક '!A8:A79="ST")),-(-('સત્રાંત પરિણામ પત્રક '!B8:B79="GIRL")),-(-('સત્રાંત પરિણામ પત્રક '!I8:I79="B")))</f>
        <v>0</v>
      </c>
      <c r="F21" s="104" t="e">
        <f>ROUND(E21*100/'સત્રાંત પરિણામ પત્રક '!D83,0)</f>
        <v>#DIV/0!</v>
      </c>
      <c r="G21" s="77">
        <f>C21+E21</f>
        <v>0</v>
      </c>
      <c r="H21" s="104" t="e">
        <f>ROUND(G21*100/'સત્રાંત પરિણામ પત્રક '!F83,0)</f>
        <v>#DIV/0!</v>
      </c>
      <c r="I21" s="104">
        <f>SUMPRODUCT(-(-('સત્રાંત પરિણામ પત્રક '!A8:A79="ST")),-(-('સત્રાંત પરિણામ પત્રક '!B8:B79="BOY")),-(-('સત્રાંત પરિણામ પત્રક '!N8:N79="B")))</f>
        <v>0</v>
      </c>
      <c r="J21" s="104" t="e">
        <f>ROUND(I21*100/'સત્રાંત પરિણામ પત્રક '!B83,0)</f>
        <v>#DIV/0!</v>
      </c>
      <c r="K21" s="104">
        <f>SUMPRODUCT(-(-('સત્રાંત પરિણામ પત્રક '!A8:A79="ST")),-(-('સત્રાંત પરિણામ પત્રક '!B8:B79="GIRL")),-(-('સત્રાંત પરિણામ પત્રક '!N8:N79="B")))</f>
        <v>0</v>
      </c>
      <c r="L21" s="104" t="e">
        <f>ROUND(K21*100/'સત્રાંત પરિણામ પત્રક '!D83,0)</f>
        <v>#DIV/0!</v>
      </c>
      <c r="M21" s="77">
        <f>I21+K21</f>
        <v>0</v>
      </c>
      <c r="N21" s="104" t="e">
        <f>ROUND(M21*100/'સત્રાંત પરિણામ પત્રક '!F83,0)</f>
        <v>#DIV/0!</v>
      </c>
      <c r="O21" s="104">
        <f>SUMPRODUCT(-(-('સત્રાંત પરિણામ પત્રક '!A8:A79="ST")),-(-('સત્રાંત પરિણામ પત્રક '!B8:B79="BOY")),-(-('સત્રાંત પરિણામ પત્રક '!V8:V79="B")))</f>
        <v>0</v>
      </c>
      <c r="P21" s="104" t="e">
        <f>ROUND(O21*100/'સત્રાંત પરિણામ પત્રક '!B83,0)</f>
        <v>#DIV/0!</v>
      </c>
      <c r="Q21" s="104">
        <f>SUMPRODUCT(-(-('સત્રાંત પરિણામ પત્રક '!A8:A79="ST")),-(-('સત્રાંત પરિણામ પત્રક '!B8:B79="GIRL")),-(-('સત્રાંત પરિણામ પત્રક '!V8:V79="B")))</f>
        <v>0</v>
      </c>
      <c r="R21" s="104" t="e">
        <f>ROUND(Q21*100/'સત્રાંત પરિણામ પત્રક '!D83,0)</f>
        <v>#DIV/0!</v>
      </c>
      <c r="S21" s="77">
        <f>O21+Q21</f>
        <v>0</v>
      </c>
      <c r="T21" s="104" t="e">
        <f>ROUND(S21*100/'સત્રાંત પરિણામ પત્રક '!F83,0)</f>
        <v>#DIV/0!</v>
      </c>
      <c r="U21" s="104">
        <f>SUMPRODUCT(-(-('સત્રાંત પરિણામ પત્રક '!A8:A79="ST")),-(-('સત્રાંત પરિણામ પત્રક '!B8:B79="BOY")),-(-('સત્રાંત પરિણામ પત્રક '!AA8:AA79="B")))</f>
        <v>0</v>
      </c>
      <c r="V21" s="104" t="e">
        <f>ROUND(U21*100/'સત્રાંત પરિણામ પત્રક '!B83,0)</f>
        <v>#DIV/0!</v>
      </c>
      <c r="W21" s="104">
        <f>SUMPRODUCT(-(-('સત્રાંત પરિણામ પત્રક '!A8:A79="ST")),-(-('સત્રાંત પરિણામ પત્રક '!B8:B79="GIRL")),-(-('સત્રાંત પરિણામ પત્રક '!AA8:AA79="B")))</f>
        <v>0</v>
      </c>
      <c r="X21" s="104" t="e">
        <f>ROUND(W21*100/'સત્રાંત પરિણામ પત્રક '!D83,0)</f>
        <v>#DIV/0!</v>
      </c>
      <c r="Y21" s="77">
        <f>U21+W21</f>
        <v>0</v>
      </c>
      <c r="Z21" s="104" t="e">
        <f>ROUND(Y21*100/'સત્રાંત પરિણામ પત્રક '!F83,0)</f>
        <v>#DIV/0!</v>
      </c>
      <c r="AA21" s="104">
        <f>SUMPRODUCT(-(-('સત્રાંત પરિણામ પત્રક '!A8:A79="ST")),-(-('સત્રાંત પરિણામ પત્રક '!B8:B79="BOY")),-(-('સત્રાંત પરિણામ પત્રક '!AF8:AF79="B")))</f>
        <v>0</v>
      </c>
      <c r="AB21" s="104" t="e">
        <f>ROUND(AA21*100/'સત્રાંત પરિણામ પત્રક '!B83,0)</f>
        <v>#DIV/0!</v>
      </c>
      <c r="AC21" s="104">
        <f>SUMPRODUCT(-(-('સત્રાંત પરિણામ પત્રક '!A8:A79="ST")),-(-('સત્રાંત પરિણામ પત્રક '!B8:B79="GIRL")),-(-('સત્રાંત પરિણામ પત્રક '!AF8:AF79="B")))</f>
        <v>0</v>
      </c>
      <c r="AD21" s="104" t="e">
        <f>ROUND(AC21*100/'સત્રાંત પરિણામ પત્રક '!D83,0)</f>
        <v>#DIV/0!</v>
      </c>
      <c r="AE21" s="77">
        <f>AA21+AC21</f>
        <v>0</v>
      </c>
      <c r="AF21" s="104" t="e">
        <f>ROUND(AE21*100/'સત્રાંત પરિણામ પત્રક '!F83,0)</f>
        <v>#DIV/0!</v>
      </c>
      <c r="AG21" s="104">
        <f>SUMPRODUCT(-(-('સત્રાંત પરિણામ પત્રક '!A8:A79="ST")),-(-('સત્રાંત પરિણામ પત્રક '!B8:B79="BOY")),-(-('સત્રાંત પરિણામ પત્રક '!AL8:AL79="B")))</f>
        <v>0</v>
      </c>
      <c r="AH21" s="104" t="e">
        <f>ROUND(AG21*100/'સત્રાંત પરિણામ પત્રક '!B83,0)</f>
        <v>#DIV/0!</v>
      </c>
      <c r="AI21" s="104">
        <f>SUMPRODUCT(-(-('સત્રાંત પરિણામ પત્રક '!A8:A79="ST")),-(-('સત્રાંત પરિણામ પત્રક '!B8:B79="GIRL")),-(-('સત્રાંત પરિણામ પત્રક '!AL8:AL79="B")))</f>
        <v>0</v>
      </c>
      <c r="AJ21" s="104" t="e">
        <f>ROUND(AI21*100/'સત્રાંત પરિણામ પત્રક '!D83,0)</f>
        <v>#DIV/0!</v>
      </c>
      <c r="AK21" s="77">
        <f>AG21+AI21</f>
        <v>0</v>
      </c>
      <c r="AL21" s="104" t="e">
        <f>ROUND(AK21*100/'સત્રાંત પરિણામ પત્રક '!F83,0)</f>
        <v>#DIV/0!</v>
      </c>
      <c r="AM21" s="104">
        <f>SUMPRODUCT(-(-('સત્રાંત પરિણામ પત્રક '!A8:A79="ST")),-(-('સત્રાંત પરિણામ પત્રક '!B8:B79="BOY")),-(-('સત્રાંત પરિણામ પત્રક '!AQ8:AQ79="B")))</f>
        <v>0</v>
      </c>
      <c r="AN21" s="104" t="e">
        <f>ROUND(AM21*100/'સત્રાંત પરિણામ પત્રક '!B83,0)</f>
        <v>#DIV/0!</v>
      </c>
      <c r="AO21" s="104">
        <f>SUMPRODUCT(-(-('સત્રાંત પરિણામ પત્રક '!A8:A79="ST")),-(-('સત્રાંત પરિણામ પત્રક '!B8:B79="GIRL")),-(-('સત્રાંત પરિણામ પત્રક '!AQ8:AQ79="B")))</f>
        <v>0</v>
      </c>
      <c r="AP21" s="104" t="e">
        <f>ROUND(AO21*100/'સત્રાંત પરિણામ પત્રક '!D83,0)</f>
        <v>#DIV/0!</v>
      </c>
      <c r="AQ21" s="77">
        <f>AM21+AO21</f>
        <v>0</v>
      </c>
      <c r="AR21" s="104" t="e">
        <f>ROUND(AQ21*100/'સત્રાંત પરિણામ પત્રક '!F83,0)</f>
        <v>#DIV/0!</v>
      </c>
      <c r="AS21" s="104">
        <f>SUMPRODUCT(-(-('સત્રાંત પરિણામ પત્રક '!A8:A79="ST")),-(-('સત્રાંત પરિણામ પત્રક '!B8:B79="BOY")),-(-('સત્રાંત પરિણામ પત્રક '!AV8:AV79="B")))</f>
        <v>0</v>
      </c>
      <c r="AT21" s="104" t="e">
        <f>ROUND(AS21*100/'સત્રાંત પરિણામ પત્રક '!B83,0)</f>
        <v>#DIV/0!</v>
      </c>
      <c r="AU21" s="104">
        <f>SUMPRODUCT(-(-('સત્રાંત પરિણામ પત્રક '!A8:A79="ST")),-(-('સત્રાંત પરિણામ પત્રક '!B8:B79="GIRL")),-(-('સત્રાંત પરિણામ પત્રક '!AV8:AV79="B")))</f>
        <v>0</v>
      </c>
      <c r="AV21" s="104" t="e">
        <f>ROUND(AU21*100/'સત્રાંત પરિણામ પત્રક '!D83,0)</f>
        <v>#DIV/0!</v>
      </c>
      <c r="AW21" s="77">
        <f>AS21+AU21</f>
        <v>0</v>
      </c>
      <c r="AX21" s="104" t="e">
        <f>ROUND(AW21*100/'સત્રાંત પરિણામ પત્રક '!F83,0)</f>
        <v>#DIV/0!</v>
      </c>
    </row>
    <row r="22" spans="1:50" ht="22.15" customHeight="1">
      <c r="A22" s="708"/>
      <c r="B22" s="27" t="s">
        <v>25</v>
      </c>
      <c r="C22" s="104">
        <f>SUMPRODUCT(-(-('સત્રાંત પરિણામ પત્રક '!A8:A79="ST")),-(-('સત્રાંત પરિણામ પત્રક '!B8:B79="BOY")),-(-('સત્રાંત પરિણામ પત્રક '!I8:I79="C")))</f>
        <v>0</v>
      </c>
      <c r="D22" s="104" t="e">
        <f>ROUND(C22*100/'સત્રાંત પરિણામ પત્રક '!B83,0)</f>
        <v>#DIV/0!</v>
      </c>
      <c r="E22" s="104">
        <f>SUMPRODUCT(-(-('સત્રાંત પરિણામ પત્રક '!A8:A79="ST")),-(-('સત્રાંત પરિણામ પત્રક '!B8:B79="GIRL")),-(-('સત્રાંત પરિણામ પત્રક '!I8:I79="C")))</f>
        <v>0</v>
      </c>
      <c r="F22" s="104" t="e">
        <f>ROUND(E22*100/'સત્રાંત પરિણામ પત્રક '!D83,0)</f>
        <v>#DIV/0!</v>
      </c>
      <c r="G22" s="77">
        <f>C22+E22</f>
        <v>0</v>
      </c>
      <c r="H22" s="104" t="e">
        <f>ROUND(G22*100/'સત્રાંત પરિણામ પત્રક '!F83,0)</f>
        <v>#DIV/0!</v>
      </c>
      <c r="I22" s="104">
        <f>SUMPRODUCT(-(-('સત્રાંત પરિણામ પત્રક '!A8:A79="ST")),-(-('સત્રાંત પરિણામ પત્રક '!B8:B79="BOY")),-(-('સત્રાંત પરિણામ પત્રક '!N8:N79="C")))</f>
        <v>0</v>
      </c>
      <c r="J22" s="104" t="e">
        <f>ROUND(I22*100/'સત્રાંત પરિણામ પત્રક '!B83,0)</f>
        <v>#DIV/0!</v>
      </c>
      <c r="K22" s="104">
        <f>SUMPRODUCT(-(-('સત્રાંત પરિણામ પત્રક '!A8:A79="ST")),-(-('સત્રાંત પરિણામ પત્રક '!B8:B79="GIRL")),-(-('સત્રાંત પરિણામ પત્રક '!N8:N79="C")))</f>
        <v>0</v>
      </c>
      <c r="L22" s="104" t="e">
        <f>ROUND(K22*100/'સત્રાંત પરિણામ પત્રક '!D83,0)</f>
        <v>#DIV/0!</v>
      </c>
      <c r="M22" s="77">
        <f>I22+K22</f>
        <v>0</v>
      </c>
      <c r="N22" s="104" t="e">
        <f>ROUND(M22*100/'સત્રાંત પરિણામ પત્રક '!F83,0)</f>
        <v>#DIV/0!</v>
      </c>
      <c r="O22" s="104">
        <f>SUMPRODUCT(-(-('સત્રાંત પરિણામ પત્રક '!A8:A79="ST")),-(-('સત્રાંત પરિણામ પત્રક '!B8:B79="BOY")),-(-('સત્રાંત પરિણામ પત્રક '!V8:V79="C")))</f>
        <v>0</v>
      </c>
      <c r="P22" s="104" t="e">
        <f>ROUND(O22*100/'સત્રાંત પરિણામ પત્રક '!B83,0)</f>
        <v>#DIV/0!</v>
      </c>
      <c r="Q22" s="104">
        <f>SUMPRODUCT(-(-('સત્રાંત પરિણામ પત્રક '!A8:A79="ST")),-(-('સત્રાંત પરિણામ પત્રક '!B8:B79="GIRL")),-(-('સત્રાંત પરિણામ પત્રક '!V8:V79="C")))</f>
        <v>0</v>
      </c>
      <c r="R22" s="104" t="e">
        <f>ROUND(Q22*100/'સત્રાંત પરિણામ પત્રક '!D83,0)</f>
        <v>#DIV/0!</v>
      </c>
      <c r="S22" s="77">
        <f>O22+Q22</f>
        <v>0</v>
      </c>
      <c r="T22" s="104" t="e">
        <f>ROUND(S22*100/'સત્રાંત પરિણામ પત્રક '!F83,0)</f>
        <v>#DIV/0!</v>
      </c>
      <c r="U22" s="104">
        <f>SUMPRODUCT(-(-('સત્રાંત પરિણામ પત્રક '!A8:A79="ST")),-(-('સત્રાંત પરિણામ પત્રક '!B8:B79="BOY")),-(-('સત્રાંત પરિણામ પત્રક '!AA8:AA79="C")))</f>
        <v>0</v>
      </c>
      <c r="V22" s="104" t="e">
        <f>ROUND(U22*100/'સત્રાંત પરિણામ પત્રક '!B83,0)</f>
        <v>#DIV/0!</v>
      </c>
      <c r="W22" s="104">
        <f>SUMPRODUCT(-(-('સત્રાંત પરિણામ પત્રક '!A8:A79="ST")),-(-('સત્રાંત પરિણામ પત્રક '!B8:B79="GIRL")),-(-('સત્રાંત પરિણામ પત્રક '!AA8:AA79="C")))</f>
        <v>0</v>
      </c>
      <c r="X22" s="104" t="e">
        <f>ROUND(W22*100/'સત્રાંત પરિણામ પત્રક '!D83,0)</f>
        <v>#DIV/0!</v>
      </c>
      <c r="Y22" s="77">
        <f>U22+W22</f>
        <v>0</v>
      </c>
      <c r="Z22" s="104" t="e">
        <f>ROUND(Y22*100/'સત્રાંત પરિણામ પત્રક '!F83,0)</f>
        <v>#DIV/0!</v>
      </c>
      <c r="AA22" s="104">
        <f>SUMPRODUCT(-(-('સત્રાંત પરિણામ પત્રક '!A8:A79="ST")),-(-('સત્રાંત પરિણામ પત્રક '!B8:B79="BOY")),-(-('સત્રાંત પરિણામ પત્રક '!AF8:AF79="C")))</f>
        <v>0</v>
      </c>
      <c r="AB22" s="104" t="e">
        <f>ROUND(AA22*100/'સત્રાંત પરિણામ પત્રક '!B83,0)</f>
        <v>#DIV/0!</v>
      </c>
      <c r="AC22" s="104">
        <f>SUMPRODUCT(-(-('સત્રાંત પરિણામ પત્રક '!A8:A79="ST")),-(-('સત્રાંત પરિણામ પત્રક '!B8:B79="GIRL")),-(-('સત્રાંત પરિણામ પત્રક '!AF8:AF79="C")))</f>
        <v>0</v>
      </c>
      <c r="AD22" s="104" t="e">
        <f>ROUND(AC22*100/'સત્રાંત પરિણામ પત્રક '!D83,0)</f>
        <v>#DIV/0!</v>
      </c>
      <c r="AE22" s="77">
        <f>AA22+AC22</f>
        <v>0</v>
      </c>
      <c r="AF22" s="104" t="e">
        <f>ROUND(AE22*100/'સત્રાંત પરિણામ પત્રક '!F83,0)</f>
        <v>#DIV/0!</v>
      </c>
      <c r="AG22" s="104">
        <f>SUMPRODUCT(-(-('સત્રાંત પરિણામ પત્રક '!A8:A79="ST")),-(-('સત્રાંત પરિણામ પત્રક '!B8:B79="BOY")),-(-('સત્રાંત પરિણામ પત્રક '!AL8:AL79="C")))</f>
        <v>0</v>
      </c>
      <c r="AH22" s="104" t="e">
        <f>ROUND(AG22*100/'સત્રાંત પરિણામ પત્રક '!B83,0)</f>
        <v>#DIV/0!</v>
      </c>
      <c r="AI22" s="104">
        <f>SUMPRODUCT(-(-('સત્રાંત પરિણામ પત્રક '!A8:A79="ST")),-(-('સત્રાંત પરિણામ પત્રક '!B8:B79="GIRL")),-(-('સત્રાંત પરિણામ પત્રક '!AL8:AL79="C")))</f>
        <v>0</v>
      </c>
      <c r="AJ22" s="104" t="e">
        <f>ROUND(AI22*100/'સત્રાંત પરિણામ પત્રક '!D83,0)</f>
        <v>#DIV/0!</v>
      </c>
      <c r="AK22" s="77">
        <f>AG22+AI22</f>
        <v>0</v>
      </c>
      <c r="AL22" s="104" t="e">
        <f>ROUND(AK22*100/'સત્રાંત પરિણામ પત્રક '!F83,0)</f>
        <v>#DIV/0!</v>
      </c>
      <c r="AM22" s="104">
        <f>SUMPRODUCT(-(-('સત્રાંત પરિણામ પત્રક '!A8:A79="ST")),-(-('સત્રાંત પરિણામ પત્રક '!B8:B79="BOY")),-(-('સત્રાંત પરિણામ પત્રક '!AQ8:AQ79="C")))</f>
        <v>0</v>
      </c>
      <c r="AN22" s="104" t="e">
        <f>ROUND(AM22*100/'સત્રાંત પરિણામ પત્રક '!B83,0)</f>
        <v>#DIV/0!</v>
      </c>
      <c r="AO22" s="104">
        <f>SUMPRODUCT(-(-('સત્રાંત પરિણામ પત્રક '!A8:A79="ST")),-(-('સત્રાંત પરિણામ પત્રક '!B8:B79="GIRL")),-(-('સત્રાંત પરિણામ પત્રક '!AQ8:AQ79="C")))</f>
        <v>0</v>
      </c>
      <c r="AP22" s="104" t="e">
        <f>ROUND(AO22*100/'સત્રાંત પરિણામ પત્રક '!D83,0)</f>
        <v>#DIV/0!</v>
      </c>
      <c r="AQ22" s="77">
        <f>AM22+AO22</f>
        <v>0</v>
      </c>
      <c r="AR22" s="104" t="e">
        <f>ROUND(AQ22*100/'સત્રાંત પરિણામ પત્રક '!F83,0)</f>
        <v>#DIV/0!</v>
      </c>
      <c r="AS22" s="104">
        <f>SUMPRODUCT(-(-('સત્રાંત પરિણામ પત્રક '!A8:A79="ST")),-(-('સત્રાંત પરિણામ પત્રક '!B8:B79="BOY")),-(-('સત્રાંત પરિણામ પત્રક '!AV8:AV79="C")))</f>
        <v>0</v>
      </c>
      <c r="AT22" s="104" t="e">
        <f>ROUND(AS22*100/'સત્રાંત પરિણામ પત્રક '!B83,0)</f>
        <v>#DIV/0!</v>
      </c>
      <c r="AU22" s="104">
        <f>SUMPRODUCT(-(-('સત્રાંત પરિણામ પત્રક '!A8:A79="ST")),-(-('સત્રાંત પરિણામ પત્રક '!B8:B79="GIRL")),-(-('સત્રાંત પરિણામ પત્રક '!AV8:AV79="C")))</f>
        <v>0</v>
      </c>
      <c r="AV22" s="104" t="e">
        <f>ROUND(AU22*100/'સત્રાંત પરિણામ પત્રક '!D83,0)</f>
        <v>#DIV/0!</v>
      </c>
      <c r="AW22" s="77">
        <f>AS22+AU22</f>
        <v>0</v>
      </c>
      <c r="AX22" s="104" t="e">
        <f>ROUND(AW22*100/'સત્રાંત પરિણામ પત્રક '!F83,0)</f>
        <v>#DIV/0!</v>
      </c>
    </row>
    <row r="23" spans="1:50" ht="22.15" customHeight="1">
      <c r="A23" s="708"/>
      <c r="B23" s="27" t="s">
        <v>26</v>
      </c>
      <c r="C23" s="104">
        <f>SUMPRODUCT(-(-('સત્રાંત પરિણામ પત્રક '!A8:A79="ST")),-(-('સત્રાંત પરિણામ પત્રક '!B8:B79="BOY")),-(-('સત્રાંત પરિણામ પત્રક '!I8:I79="D")))</f>
        <v>0</v>
      </c>
      <c r="D23" s="104" t="e">
        <f>ROUND(C23*100/'સત્રાંત પરિણામ પત્રક '!B83,0)</f>
        <v>#DIV/0!</v>
      </c>
      <c r="E23" s="104">
        <f>SUMPRODUCT(-(-('સત્રાંત પરિણામ પત્રક '!A8:A79="ST")),-(-('સત્રાંત પરિણામ પત્રક '!B8:B79="GIRL")),-(-('સત્રાંત પરિણામ પત્રક '!I8:I79="D")))</f>
        <v>0</v>
      </c>
      <c r="F23" s="104" t="e">
        <f>ROUND(E23*100/'સત્રાંત પરિણામ પત્રક '!D83,0)</f>
        <v>#DIV/0!</v>
      </c>
      <c r="G23" s="77">
        <f>C23+E23</f>
        <v>0</v>
      </c>
      <c r="H23" s="104" t="e">
        <f>ROUND(G23*100/'સત્રાંત પરિણામ પત્રક '!F83,0)</f>
        <v>#DIV/0!</v>
      </c>
      <c r="I23" s="104">
        <f>SUMPRODUCT(-(-('સત્રાંત પરિણામ પત્રક '!A8:A79="ST")),-(-('સત્રાંત પરિણામ પત્રક '!B8:B79="BOY")),-(-('સત્રાંત પરિણામ પત્રક '!N8:N79="D")))</f>
        <v>0</v>
      </c>
      <c r="J23" s="104" t="e">
        <f>ROUND(I23*100/'સત્રાંત પરિણામ પત્રક '!B83,0)</f>
        <v>#DIV/0!</v>
      </c>
      <c r="K23" s="104">
        <f>SUMPRODUCT(-(-('સત્રાંત પરિણામ પત્રક '!A8:A79="ST")),-(-('સત્રાંત પરિણામ પત્રક '!B8:B79="GIRL")),-(-('સત્રાંત પરિણામ પત્રક '!N8:N79="D")))</f>
        <v>0</v>
      </c>
      <c r="L23" s="104" t="e">
        <f>ROUND(K23*100/'સત્રાંત પરિણામ પત્રક '!D83,0)</f>
        <v>#DIV/0!</v>
      </c>
      <c r="M23" s="77">
        <f>I23+K23</f>
        <v>0</v>
      </c>
      <c r="N23" s="104" t="e">
        <f>ROUND(M23*100/'સત્રાંત પરિણામ પત્રક '!F83,0)</f>
        <v>#DIV/0!</v>
      </c>
      <c r="O23" s="104">
        <f>SUMPRODUCT(-(-('સત્રાંત પરિણામ પત્રક '!A8:A79="ST")),-(-('સત્રાંત પરિણામ પત્રક '!B8:B79="BOY")),-(-('સત્રાંત પરિણામ પત્રક '!V8:V79="D")))</f>
        <v>0</v>
      </c>
      <c r="P23" s="104" t="e">
        <f>ROUND(O23*100/'સત્રાંત પરિણામ પત્રક '!B83,0)</f>
        <v>#DIV/0!</v>
      </c>
      <c r="Q23" s="104">
        <f>SUMPRODUCT(-(-('સત્રાંત પરિણામ પત્રક '!A8:A79="ST")),-(-('સત્રાંત પરિણામ પત્રક '!B8:B79="GIRL")),-(-('સત્રાંત પરિણામ પત્રક '!V8:V79="D")))</f>
        <v>0</v>
      </c>
      <c r="R23" s="104" t="e">
        <f>ROUND(Q23*100/'સત્રાંત પરિણામ પત્રક '!D83,0)</f>
        <v>#DIV/0!</v>
      </c>
      <c r="S23" s="77">
        <f>O23+Q23</f>
        <v>0</v>
      </c>
      <c r="T23" s="104" t="e">
        <f>ROUND(S23*100/'સત્રાંત પરિણામ પત્રક '!F83,0)</f>
        <v>#DIV/0!</v>
      </c>
      <c r="U23" s="104">
        <f>SUMPRODUCT(-(-('સત્રાંત પરિણામ પત્રક '!A8:A79="ST")),-(-('સત્રાંત પરિણામ પત્રક '!B8:B79="BOY")),-(-('સત્રાંત પરિણામ પત્રક '!AA8:AA79="D")))</f>
        <v>0</v>
      </c>
      <c r="V23" s="104" t="e">
        <f>ROUND(U23*100/'સત્રાંત પરિણામ પત્રક '!B83,0)</f>
        <v>#DIV/0!</v>
      </c>
      <c r="W23" s="104">
        <f>SUMPRODUCT(-(-('સત્રાંત પરિણામ પત્રક '!A8:A79="ST")),-(-('સત્રાંત પરિણામ પત્રક '!B8:B79="GIRL")),-(-('સત્રાંત પરિણામ પત્રક '!AA8:AA79="D")))</f>
        <v>0</v>
      </c>
      <c r="X23" s="104" t="e">
        <f>ROUND(W23*100/'સત્રાંત પરિણામ પત્રક '!D83,0)</f>
        <v>#DIV/0!</v>
      </c>
      <c r="Y23" s="77">
        <f>U23+W23</f>
        <v>0</v>
      </c>
      <c r="Z23" s="104" t="e">
        <f>ROUND(Y23*100/'સત્રાંત પરિણામ પત્રક '!F83,0)</f>
        <v>#DIV/0!</v>
      </c>
      <c r="AA23" s="104">
        <f>SUMPRODUCT(-(-('સત્રાંત પરિણામ પત્રક '!A8:A79="ST")),-(-('સત્રાંત પરિણામ પત્રક '!B8:B79="BOY")),-(-('સત્રાંત પરિણામ પત્રક '!AF8:AF79="D")))</f>
        <v>0</v>
      </c>
      <c r="AB23" s="104" t="e">
        <f>ROUND(AA23*100/'સત્રાંત પરિણામ પત્રક '!B83,0)</f>
        <v>#DIV/0!</v>
      </c>
      <c r="AC23" s="104">
        <f>SUMPRODUCT(-(-('સત્રાંત પરિણામ પત્રક '!A8:A79="ST")),-(-('સત્રાંત પરિણામ પત્રક '!B8:B79="GIRL")),-(-('સત્રાંત પરિણામ પત્રક '!AF8:AF79="D")))</f>
        <v>0</v>
      </c>
      <c r="AD23" s="104" t="e">
        <f>ROUND(AC23*100/'સત્રાંત પરિણામ પત્રક '!D83,0)</f>
        <v>#DIV/0!</v>
      </c>
      <c r="AE23" s="77">
        <f>AA23+AC23</f>
        <v>0</v>
      </c>
      <c r="AF23" s="104" t="e">
        <f>ROUND(AE23*100/'સત્રાંત પરિણામ પત્રક '!F83,0)</f>
        <v>#DIV/0!</v>
      </c>
      <c r="AG23" s="104">
        <f>SUMPRODUCT(-(-('સત્રાંત પરિણામ પત્રક '!A8:A79="ST")),-(-('સત્રાંત પરિણામ પત્રક '!B8:B79="BOY")),-(-('સત્રાંત પરિણામ પત્રક '!AL8:AL79="D")))</f>
        <v>0</v>
      </c>
      <c r="AH23" s="104" t="e">
        <f>ROUND(AG23*100/'સત્રાંત પરિણામ પત્રક '!B83,0)</f>
        <v>#DIV/0!</v>
      </c>
      <c r="AI23" s="104">
        <f>SUMPRODUCT(-(-('સત્રાંત પરિણામ પત્રક '!A8:A79="ST")),-(-('સત્રાંત પરિણામ પત્રક '!B8:B79="GIRL")),-(-('સત્રાંત પરિણામ પત્રક '!AL8:AL79="D")))</f>
        <v>0</v>
      </c>
      <c r="AJ23" s="104" t="e">
        <f>ROUND(AI23*100/'સત્રાંત પરિણામ પત્રક '!D83,0)</f>
        <v>#DIV/0!</v>
      </c>
      <c r="AK23" s="77">
        <f>AG23+AI23</f>
        <v>0</v>
      </c>
      <c r="AL23" s="104" t="e">
        <f>ROUND(AK23*100/'સત્રાંત પરિણામ પત્રક '!F83,0)</f>
        <v>#DIV/0!</v>
      </c>
      <c r="AM23" s="104">
        <f>SUMPRODUCT(-(-('સત્રાંત પરિણામ પત્રક '!A8:A79="ST")),-(-('સત્રાંત પરિણામ પત્રક '!B8:B79="BOY")),-(-('સત્રાંત પરિણામ પત્રક '!AQ8:AQ79="D")))</f>
        <v>0</v>
      </c>
      <c r="AN23" s="104" t="e">
        <f>ROUND(AM23*100/'સત્રાંત પરિણામ પત્રક '!B83,0)</f>
        <v>#DIV/0!</v>
      </c>
      <c r="AO23" s="104">
        <f>SUMPRODUCT(-(-('સત્રાંત પરિણામ પત્રક '!A8:A79="ST")),-(-('સત્રાંત પરિણામ પત્રક '!B8:B79="GIRL")),-(-('સત્રાંત પરિણામ પત્રક '!AQ8:AQ79="D")))</f>
        <v>0</v>
      </c>
      <c r="AP23" s="104" t="e">
        <f>ROUND(AO23*100/'સત્રાંત પરિણામ પત્રક '!D83,0)</f>
        <v>#DIV/0!</v>
      </c>
      <c r="AQ23" s="77">
        <f>AM23+AO23</f>
        <v>0</v>
      </c>
      <c r="AR23" s="104" t="e">
        <f>ROUND(AQ23*100/'સત્રાંત પરિણામ પત્રક '!F83,0)</f>
        <v>#DIV/0!</v>
      </c>
      <c r="AS23" s="104">
        <f>SUMPRODUCT(-(-('સત્રાંત પરિણામ પત્રક '!A8:A79="ST")),-(-('સત્રાંત પરિણામ પત્રક '!B8:B79="BOY")),-(-('સત્રાંત પરિણામ પત્રક '!AV8:AV79="D")))</f>
        <v>0</v>
      </c>
      <c r="AT23" s="104" t="e">
        <f>ROUND(AS23*100/'સત્રાંત પરિણામ પત્રક '!B83,0)</f>
        <v>#DIV/0!</v>
      </c>
      <c r="AU23" s="104">
        <f>SUMPRODUCT(-(-('સત્રાંત પરિણામ પત્રક '!A8:A79="ST")),-(-('સત્રાંત પરિણામ પત્રક '!B8:B79="GIRL")),-(-('સત્રાંત પરિણામ પત્રક '!AV8:AV79="D")))</f>
        <v>0</v>
      </c>
      <c r="AV23" s="104" t="e">
        <f>ROUND(AU23*100/'સત્રાંત પરિણામ પત્રક '!D83,0)</f>
        <v>#DIV/0!</v>
      </c>
      <c r="AW23" s="77">
        <f>AS23+AU23</f>
        <v>0</v>
      </c>
      <c r="AX23" s="104" t="e">
        <f>ROUND(AW23*100/'સત્રાંત પરિણામ પત્રક '!F83,0)</f>
        <v>#DIV/0!</v>
      </c>
    </row>
    <row r="24" spans="1:50" ht="22.15" customHeight="1">
      <c r="A24" s="709"/>
      <c r="B24" s="27" t="s">
        <v>22</v>
      </c>
      <c r="C24" s="104">
        <f>SUMPRODUCT(-(-('સત્રાંત પરિણામ પત્રક '!A8:A79="ST")),-(-('સત્રાંત પરિણામ પત્રક '!B8:B79="BOY")),-(-('સત્રાંત પરિણામ પત્રક '!I8:I79="E")))</f>
        <v>0</v>
      </c>
      <c r="D24" s="104" t="e">
        <f>ROUND(C24*100/'સત્રાંત પરિણામ પત્રક '!B83,0)</f>
        <v>#DIV/0!</v>
      </c>
      <c r="E24" s="104">
        <f>SUMPRODUCT(-(-('સત્રાંત પરિણામ પત્રક '!A8:A79="ST")),-(-('સત્રાંત પરિણામ પત્રક '!B8:B79="GIRL")),-(-('સત્રાંત પરિણામ પત્રક '!I8:I79="E")))</f>
        <v>0</v>
      </c>
      <c r="F24" s="104" t="e">
        <f>ROUND(E24*100/'સત્રાંત પરિણામ પત્રક '!D83,0)</f>
        <v>#DIV/0!</v>
      </c>
      <c r="G24" s="77">
        <f>C24+E24</f>
        <v>0</v>
      </c>
      <c r="H24" s="104" t="e">
        <f>ROUND(G24*100/'સત્રાંત પરિણામ પત્રક '!F83,0)</f>
        <v>#DIV/0!</v>
      </c>
      <c r="I24" s="104">
        <f>SUMPRODUCT(-(-('સત્રાંત પરિણામ પત્રક '!A8:A79="ST")),-(-('સત્રાંત પરિણામ પત્રક '!B8:B79="BOY")),-(-('સત્રાંત પરિણામ પત્રક '!N8:N79="E")))</f>
        <v>0</v>
      </c>
      <c r="J24" s="104" t="e">
        <f>ROUND(I24*100/'સત્રાંત પરિણામ પત્રક '!B83,0)</f>
        <v>#DIV/0!</v>
      </c>
      <c r="K24" s="104">
        <f>SUMPRODUCT(-(-('સત્રાંત પરિણામ પત્રક '!A8:A79="ST")),-(-('સત્રાંત પરિણામ પત્રક '!B8:B79="GIRL")),-(-('સત્રાંત પરિણામ પત્રક '!N8:N79="E")))</f>
        <v>0</v>
      </c>
      <c r="L24" s="104" t="e">
        <f>ROUND(K24*100/'સત્રાંત પરિણામ પત્રક '!D83,0)</f>
        <v>#DIV/0!</v>
      </c>
      <c r="M24" s="77">
        <f>I24+K24</f>
        <v>0</v>
      </c>
      <c r="N24" s="104" t="e">
        <f>ROUND(M24*100/'સત્રાંત પરિણામ પત્રક '!F83,0)</f>
        <v>#DIV/0!</v>
      </c>
      <c r="O24" s="104">
        <f>SUMPRODUCT(-(-('સત્રાંત પરિણામ પત્રક '!A8:A79="ST")),-(-('સત્રાંત પરિણામ પત્રક '!B8:B79="BOY")),-(-('સત્રાંત પરિણામ પત્રક '!V8:V79="E")))</f>
        <v>0</v>
      </c>
      <c r="P24" s="104" t="e">
        <f>ROUND(O24*100/'સત્રાંત પરિણામ પત્રક '!B83,0)</f>
        <v>#DIV/0!</v>
      </c>
      <c r="Q24" s="104">
        <f>SUMPRODUCT(-(-('સત્રાંત પરિણામ પત્રક '!A8:A79="ST")),-(-('સત્રાંત પરિણામ પત્રક '!B8:B79="GIRL")),-(-('સત્રાંત પરિણામ પત્રક '!V8:V79="E")))</f>
        <v>0</v>
      </c>
      <c r="R24" s="104" t="e">
        <f>ROUND(Q24*100/'સત્રાંત પરિણામ પત્રક '!D83,0)</f>
        <v>#DIV/0!</v>
      </c>
      <c r="S24" s="77">
        <f>O24+Q24</f>
        <v>0</v>
      </c>
      <c r="T24" s="104" t="e">
        <f>ROUND(S24*100/'સત્રાંત પરિણામ પત્રક '!F83,0)</f>
        <v>#DIV/0!</v>
      </c>
      <c r="U24" s="104">
        <f>SUMPRODUCT(-(-('સત્રાંત પરિણામ પત્રક '!A8:A79="ST")),-(-('સત્રાંત પરિણામ પત્રક '!B8:B79="BOY")),-(-('સત્રાંત પરિણામ પત્રક '!AA8:AA79="E")))</f>
        <v>0</v>
      </c>
      <c r="V24" s="104" t="e">
        <f>ROUND(U24*100/'સત્રાંત પરિણામ પત્રક '!B83,0)</f>
        <v>#DIV/0!</v>
      </c>
      <c r="W24" s="104">
        <f>SUMPRODUCT(-(-('સત્રાંત પરિણામ પત્રક '!A8:A79="ST")),-(-('સત્રાંત પરિણામ પત્રક '!B8:B79="GIRL")),-(-('સત્રાંત પરિણામ પત્રક '!AA8:AA79="E")))</f>
        <v>0</v>
      </c>
      <c r="X24" s="104" t="e">
        <f>ROUND(W24*100/'સત્રાંત પરિણામ પત્રક '!D83,0)</f>
        <v>#DIV/0!</v>
      </c>
      <c r="Y24" s="77">
        <f>U24+W24</f>
        <v>0</v>
      </c>
      <c r="Z24" s="104" t="e">
        <f>ROUND(Y24*100/'સત્રાંત પરિણામ પત્રક '!F83,0)</f>
        <v>#DIV/0!</v>
      </c>
      <c r="AA24" s="104">
        <f>SUMPRODUCT(-(-('સત્રાંત પરિણામ પત્રક '!A8:A79="ST")),-(-('સત્રાંત પરિણામ પત્રક '!B8:B79="BOY")),-(-('સત્રાંત પરિણામ પત્રક '!AF8:AF79="E")))</f>
        <v>0</v>
      </c>
      <c r="AB24" s="104" t="e">
        <f>ROUND(AA24*100/'સત્રાંત પરિણામ પત્રક '!B83,0)</f>
        <v>#DIV/0!</v>
      </c>
      <c r="AC24" s="104">
        <f>SUMPRODUCT(-(-('સત્રાંત પરિણામ પત્રક '!A8:A79="ST")),-(-('સત્રાંત પરિણામ પત્રક '!B8:B79="GIRL")),-(-('સત્રાંત પરિણામ પત્રક '!AF8:AF79="E")))</f>
        <v>0</v>
      </c>
      <c r="AD24" s="104" t="e">
        <f>ROUND(AC24*100/'સત્રાંત પરિણામ પત્રક '!D83,0)</f>
        <v>#DIV/0!</v>
      </c>
      <c r="AE24" s="77">
        <f>AA24+AC24</f>
        <v>0</v>
      </c>
      <c r="AF24" s="104" t="e">
        <f>ROUND(AE24*100/'સત્રાંત પરિણામ પત્રક '!F83,0)</f>
        <v>#DIV/0!</v>
      </c>
      <c r="AG24" s="104">
        <f>SUMPRODUCT(-(-('સત્રાંત પરિણામ પત્રક '!A8:A79="ST")),-(-('સત્રાંત પરિણામ પત્રક '!B8:B79="BOY")),-(-('સત્રાંત પરિણામ પત્રક '!AL8:AL79="E")))</f>
        <v>0</v>
      </c>
      <c r="AH24" s="104" t="e">
        <f>ROUND(AG24*100/'સત્રાંત પરિણામ પત્રક '!B83,0)</f>
        <v>#DIV/0!</v>
      </c>
      <c r="AI24" s="104">
        <f>SUMPRODUCT(-(-('સત્રાંત પરિણામ પત્રક '!A8:A79="ST")),-(-('સત્રાંત પરિણામ પત્રક '!B8:B79="GIRL")),-(-('સત્રાંત પરિણામ પત્રક '!AL8:AL79="E")))</f>
        <v>0</v>
      </c>
      <c r="AJ24" s="104" t="e">
        <f>ROUND(AI24*100/'સત્રાંત પરિણામ પત્રક '!D83,0)</f>
        <v>#DIV/0!</v>
      </c>
      <c r="AK24" s="77">
        <f>AG24+AI24</f>
        <v>0</v>
      </c>
      <c r="AL24" s="104" t="e">
        <f>ROUND(AK24*100/'સત્રાંત પરિણામ પત્રક '!F83,0)</f>
        <v>#DIV/0!</v>
      </c>
      <c r="AM24" s="104">
        <f>SUMPRODUCT(-(-('સત્રાંત પરિણામ પત્રક '!A8:A79="ST")),-(-('સત્રાંત પરિણામ પત્રક '!B8:B79="BOY")),-(-('સત્રાંત પરિણામ પત્રક '!AQ8:AQ79="E")))</f>
        <v>0</v>
      </c>
      <c r="AN24" s="104" t="e">
        <f>ROUND(AM24*100/'સત્રાંત પરિણામ પત્રક '!B83,0)</f>
        <v>#DIV/0!</v>
      </c>
      <c r="AO24" s="104">
        <f>SUMPRODUCT(-(-('સત્રાંત પરિણામ પત્રક '!A8:A79="ST")),-(-('સત્રાંત પરિણામ પત્રક '!B8:B79="GIRL")),-(-('સત્રાંત પરિણામ પત્રક '!AQ8:AQ79="E")))</f>
        <v>0</v>
      </c>
      <c r="AP24" s="104" t="e">
        <f>ROUND(AO24*100/'સત્રાંત પરિણામ પત્રક '!D83,0)</f>
        <v>#DIV/0!</v>
      </c>
      <c r="AQ24" s="77">
        <f>AM24+AO24</f>
        <v>0</v>
      </c>
      <c r="AR24" s="104" t="e">
        <f>ROUND(AQ24*100/'સત્રાંત પરિણામ પત્રક '!F83,0)</f>
        <v>#DIV/0!</v>
      </c>
      <c r="AS24" s="104">
        <f>SUMPRODUCT(-(-('સત્રાંત પરિણામ પત્રક '!A8:A79="ST")),-(-('સત્રાંત પરિણામ પત્રક '!B8:B79="BOY")),-(-('સત્રાંત પરિણામ પત્રક '!AV8:AV79="E")))</f>
        <v>0</v>
      </c>
      <c r="AT24" s="104" t="e">
        <f>ROUND(AS24*100/'સત્રાંત પરિણામ પત્રક '!B83,0)</f>
        <v>#DIV/0!</v>
      </c>
      <c r="AU24" s="104">
        <f>SUMPRODUCT(-(-('સત્રાંત પરિણામ પત્રક '!A8:A79="ST")),-(-('સત્રાંત પરિણામ પત્રક '!B8:B79="GIRL")),-(-('સત્રાંત પરિણામ પત્રક '!AV8:AV79="E")))</f>
        <v>0</v>
      </c>
      <c r="AV24" s="104" t="e">
        <f>ROUND(AU24*100/'સત્રાંત પરિણામ પત્રક '!D83,0)</f>
        <v>#DIV/0!</v>
      </c>
      <c r="AW24" s="77">
        <f>AS24+AU24</f>
        <v>0</v>
      </c>
      <c r="AX24" s="104" t="e">
        <f>ROUND(AW24*100/'સત્રાંત પરિણામ પત્રક '!F83,0)</f>
        <v>#DIV/0!</v>
      </c>
    </row>
    <row r="25" spans="1:50" ht="22.15" customHeight="1">
      <c r="A25" s="258" t="s">
        <v>32</v>
      </c>
      <c r="B25" s="29"/>
      <c r="C25" s="74">
        <f>SUM(C20:C24)</f>
        <v>0</v>
      </c>
      <c r="D25" s="104" t="e">
        <f>ROUND(C25*100/'સત્રાંત પરિણામ પત્રક '!B83,0)</f>
        <v>#DIV/0!</v>
      </c>
      <c r="E25" s="74">
        <f t="shared" ref="E25:AW25" si="2">SUM(E20:E24)</f>
        <v>0</v>
      </c>
      <c r="F25" s="104" t="e">
        <f>ROUND(E25*100/'સત્રાંત પરિણામ પત્રક '!D83,0)</f>
        <v>#DIV/0!</v>
      </c>
      <c r="G25" s="74">
        <f t="shared" si="2"/>
        <v>0</v>
      </c>
      <c r="H25" s="104" t="e">
        <f>ROUND(G25*100/'સત્રાંત પરિણામ પત્રક '!F83,0)</f>
        <v>#DIV/0!</v>
      </c>
      <c r="I25" s="74">
        <f t="shared" si="2"/>
        <v>0</v>
      </c>
      <c r="J25" s="104" t="e">
        <f>ROUND(I25*100/'સત્રાંત પરિણામ પત્રક '!B83,0)</f>
        <v>#DIV/0!</v>
      </c>
      <c r="K25" s="74">
        <f t="shared" si="2"/>
        <v>0</v>
      </c>
      <c r="L25" s="104" t="e">
        <f>ROUND(K25*100/'સત્રાંત પરિણામ પત્રક '!D83,0)</f>
        <v>#DIV/0!</v>
      </c>
      <c r="M25" s="74">
        <f t="shared" si="2"/>
        <v>0</v>
      </c>
      <c r="N25" s="104" t="e">
        <f>ROUND(M25*100/'સત્રાંત પરિણામ પત્રક '!F83,0)</f>
        <v>#DIV/0!</v>
      </c>
      <c r="O25" s="74">
        <f t="shared" si="2"/>
        <v>0</v>
      </c>
      <c r="P25" s="104" t="e">
        <f>ROUND(O25*100/'સત્રાંત પરિણામ પત્રક '!B83,0)</f>
        <v>#DIV/0!</v>
      </c>
      <c r="Q25" s="74">
        <f t="shared" si="2"/>
        <v>0</v>
      </c>
      <c r="R25" s="104" t="e">
        <f>ROUND(Q25*100/'સત્રાંત પરિણામ પત્રક '!D83,0)</f>
        <v>#DIV/0!</v>
      </c>
      <c r="S25" s="74">
        <f t="shared" si="2"/>
        <v>0</v>
      </c>
      <c r="T25" s="104" t="e">
        <f>ROUND(S25*100/'સત્રાંત પરિણામ પત્રક '!F83,0)</f>
        <v>#DIV/0!</v>
      </c>
      <c r="U25" s="74">
        <f t="shared" si="2"/>
        <v>0</v>
      </c>
      <c r="V25" s="104" t="e">
        <f>ROUND(U25*100/'સત્રાંત પરિણામ પત્રક '!B83,0)</f>
        <v>#DIV/0!</v>
      </c>
      <c r="W25" s="74">
        <f t="shared" si="2"/>
        <v>0</v>
      </c>
      <c r="X25" s="104" t="e">
        <f>ROUND(W25*100/'સત્રાંત પરિણામ પત્રક '!D83,0)</f>
        <v>#DIV/0!</v>
      </c>
      <c r="Y25" s="74">
        <f t="shared" si="2"/>
        <v>0</v>
      </c>
      <c r="Z25" s="104" t="e">
        <f>ROUND(Y25*100/'સત્રાંત પરિણામ પત્રક '!F83,0)</f>
        <v>#DIV/0!</v>
      </c>
      <c r="AA25" s="74">
        <f t="shared" si="2"/>
        <v>0</v>
      </c>
      <c r="AB25" s="104" t="e">
        <f>ROUND(AA25*100/'સત્રાંત પરિણામ પત્રક '!B83,0)</f>
        <v>#DIV/0!</v>
      </c>
      <c r="AC25" s="74">
        <f t="shared" si="2"/>
        <v>0</v>
      </c>
      <c r="AD25" s="104" t="e">
        <f>ROUND(AC25*100/'સત્રાંત પરિણામ પત્રક '!D83,0)</f>
        <v>#DIV/0!</v>
      </c>
      <c r="AE25" s="74">
        <f t="shared" si="2"/>
        <v>0</v>
      </c>
      <c r="AF25" s="104" t="e">
        <f>ROUND(AE25*100/'સત્રાંત પરિણામ પત્રક '!F83,0)</f>
        <v>#DIV/0!</v>
      </c>
      <c r="AG25" s="74">
        <f t="shared" si="2"/>
        <v>0</v>
      </c>
      <c r="AH25" s="104" t="e">
        <f>ROUND(AG25*100/'સત્રાંત પરિણામ પત્રક '!B83,0)</f>
        <v>#DIV/0!</v>
      </c>
      <c r="AI25" s="74">
        <f t="shared" si="2"/>
        <v>0</v>
      </c>
      <c r="AJ25" s="104" t="e">
        <f>ROUND(AI25*100/'સત્રાંત પરિણામ પત્રક '!D83,0)</f>
        <v>#DIV/0!</v>
      </c>
      <c r="AK25" s="74">
        <f t="shared" si="2"/>
        <v>0</v>
      </c>
      <c r="AL25" s="104" t="e">
        <f>ROUND(AK25*100/'સત્રાંત પરિણામ પત્રક '!F83,0)</f>
        <v>#DIV/0!</v>
      </c>
      <c r="AM25" s="74">
        <f t="shared" si="2"/>
        <v>0</v>
      </c>
      <c r="AN25" s="104" t="e">
        <f>ROUND(AM25*100/'સત્રાંત પરિણામ પત્રક '!B83,0)</f>
        <v>#DIV/0!</v>
      </c>
      <c r="AO25" s="74">
        <f t="shared" si="2"/>
        <v>0</v>
      </c>
      <c r="AP25" s="104" t="e">
        <f>ROUND(AO25*100/'સત્રાંત પરિણામ પત્રક '!D83,0)</f>
        <v>#DIV/0!</v>
      </c>
      <c r="AQ25" s="74">
        <f t="shared" si="2"/>
        <v>0</v>
      </c>
      <c r="AR25" s="104" t="e">
        <f>ROUND(AQ25*100/'સત્રાંત પરિણામ પત્રક '!F83,0)</f>
        <v>#DIV/0!</v>
      </c>
      <c r="AS25" s="74">
        <f t="shared" si="2"/>
        <v>0</v>
      </c>
      <c r="AT25" s="104" t="e">
        <f>ROUND(AS25*100/'સત્રાંત પરિણામ પત્રક '!B83,0)</f>
        <v>#DIV/0!</v>
      </c>
      <c r="AU25" s="74">
        <f t="shared" si="2"/>
        <v>0</v>
      </c>
      <c r="AV25" s="104" t="e">
        <f>ROUND(AU25*100/'સત્રાંત પરિણામ પત્રક '!D83,0)</f>
        <v>#DIV/0!</v>
      </c>
      <c r="AW25" s="74">
        <f t="shared" si="2"/>
        <v>0</v>
      </c>
      <c r="AX25" s="104" t="e">
        <f>ROUND(AW25*100/'સત્રાંત પરિણામ પત્રક '!F83,0)</f>
        <v>#DIV/0!</v>
      </c>
    </row>
    <row r="26" spans="1:50" ht="22.15" customHeight="1">
      <c r="A26" s="707" t="s">
        <v>88</v>
      </c>
      <c r="B26" s="27" t="s">
        <v>23</v>
      </c>
      <c r="C26" s="104">
        <f>SUMPRODUCT(-(-('સત્રાંત પરિણામ પત્રક '!A8:A79="OPEN")),-(-('સત્રાંત પરિણામ પત્રક '!B8:B79="BOY")),-(-('સત્રાંત પરિણામ પત્રક '!I8:I79="A")))</f>
        <v>0</v>
      </c>
      <c r="D26" s="104" t="e">
        <f>ROUND(C26*100/'સત્રાંત પરિણામ પત્રક '!B84,0)</f>
        <v>#DIV/0!</v>
      </c>
      <c r="E26" s="104">
        <f>SUMPRODUCT(-(-('સત્રાંત પરિણામ પત્રક '!A8:A79="OPEN")),-(-('સત્રાંત પરિણામ પત્રક '!B8:B79="GIRL")),-(-('સત્રાંત પરિણામ પત્રક '!I8:I79="A")))</f>
        <v>0</v>
      </c>
      <c r="F26" s="104" t="e">
        <f>ROUND(E26*100/'સત્રાંત પરિણામ પત્રક '!D84,0)</f>
        <v>#DIV/0!</v>
      </c>
      <c r="G26" s="77">
        <f>C26+E26</f>
        <v>0</v>
      </c>
      <c r="H26" s="104" t="e">
        <f>ROUND(G26*100/'સત્રાંત પરિણામ પત્રક '!F84,0)</f>
        <v>#DIV/0!</v>
      </c>
      <c r="I26" s="104">
        <f>SUMPRODUCT(-(-('સત્રાંત પરિણામ પત્રક '!A8:A79="OPEN")),-(-('સત્રાંત પરિણામ પત્રક '!B8:B79="BOY")),-(-('સત્રાંત પરિણામ પત્રક '!N8:N79="A")))</f>
        <v>0</v>
      </c>
      <c r="J26" s="104" t="e">
        <f>ROUND(I26*100/'સત્રાંત પરિણામ પત્રક '!B84,0)</f>
        <v>#DIV/0!</v>
      </c>
      <c r="K26" s="104">
        <f>SUMPRODUCT(-(-('સત્રાંત પરિણામ પત્રક '!A8:A79="OPEN")),-(-('સત્રાંત પરિણામ પત્રક '!B8:B79="GIRL")),-(-('સત્રાંત પરિણામ પત્રક '!N8:N79="A")))</f>
        <v>0</v>
      </c>
      <c r="L26" s="104" t="e">
        <f>ROUND(K26*100/'સત્રાંત પરિણામ પત્રક '!D84,0)</f>
        <v>#DIV/0!</v>
      </c>
      <c r="M26" s="77">
        <f>I26+K26</f>
        <v>0</v>
      </c>
      <c r="N26" s="104" t="e">
        <f>ROUND(M26*100/'સત્રાંત પરિણામ પત્રક '!F84,0)</f>
        <v>#DIV/0!</v>
      </c>
      <c r="O26" s="104">
        <f>SUMPRODUCT(-(-('સત્રાંત પરિણામ પત્રક '!A8:A79="OPEN")),-(-('સત્રાંત પરિણામ પત્રક '!B8:B79="BOY")),-(-('સત્રાંત પરિણામ પત્રક '!V8:V79="A")))</f>
        <v>0</v>
      </c>
      <c r="P26" s="104" t="e">
        <f>ROUND(O26*100/'સત્રાંત પરિણામ પત્રક '!B84,0)</f>
        <v>#DIV/0!</v>
      </c>
      <c r="Q26" s="104">
        <f>SUMPRODUCT(-(-('સત્રાંત પરિણામ પત્રક '!A8:A79="OPEN")),-(-('સત્રાંત પરિણામ પત્રક '!B8:B79="GIRL")),-(-('સત્રાંત પરિણામ પત્રક '!V8:V79="A")))</f>
        <v>0</v>
      </c>
      <c r="R26" s="104" t="e">
        <f>ROUND(Q26*100/'સત્રાંત પરિણામ પત્રક '!D84,0)</f>
        <v>#DIV/0!</v>
      </c>
      <c r="S26" s="77">
        <f>O26+Q26</f>
        <v>0</v>
      </c>
      <c r="T26" s="104" t="e">
        <f>ROUND(S26*100/'સત્રાંત પરિણામ પત્રક '!F84,0)</f>
        <v>#DIV/0!</v>
      </c>
      <c r="U26" s="104">
        <f>SUMPRODUCT(-(-('સત્રાંત પરિણામ પત્રક '!A8:A79="OPEN")),-(-('સત્રાંત પરિણામ પત્રક '!B8:B79="BOY")),-(-('સત્રાંત પરિણામ પત્રક '!AA8:AA79="A")))</f>
        <v>0</v>
      </c>
      <c r="V26" s="104" t="e">
        <f>ROUND(U26*100/'સત્રાંત પરિણામ પત્રક '!B84,0)</f>
        <v>#DIV/0!</v>
      </c>
      <c r="W26" s="104">
        <f>SUMPRODUCT(-(-('સત્રાંત પરિણામ પત્રક '!A8:A79="OPEN")),-(-('સત્રાંત પરિણામ પત્રક '!B8:B79="GIRL")),-(-('સત્રાંત પરિણામ પત્રક '!AA8:AA79="A")))</f>
        <v>0</v>
      </c>
      <c r="X26" s="104" t="e">
        <f>ROUND(W26*100/'સત્રાંત પરિણામ પત્રક '!D84,0)</f>
        <v>#DIV/0!</v>
      </c>
      <c r="Y26" s="77">
        <f>U26+W26</f>
        <v>0</v>
      </c>
      <c r="Z26" s="104" t="e">
        <f>ROUND(Y26*100/'સત્રાંત પરિણામ પત્રક '!F84,0)</f>
        <v>#DIV/0!</v>
      </c>
      <c r="AA26" s="104">
        <f>SUMPRODUCT(-(-('સત્રાંત પરિણામ પત્રક '!A8:A79="OPEN")),-(-('સત્રાંત પરિણામ પત્રક '!B8:B79="BOY")),-(-('સત્રાંત પરિણામ પત્રક '!AF8:AF79="A")))</f>
        <v>0</v>
      </c>
      <c r="AB26" s="104" t="e">
        <f>ROUND(AA26*100/'સત્રાંત પરિણામ પત્રક '!B84,0)</f>
        <v>#DIV/0!</v>
      </c>
      <c r="AC26" s="104">
        <f>SUMPRODUCT(-(-('સત્રાંત પરિણામ પત્રક '!A8:A79="OPEN")),-(-('સત્રાંત પરિણામ પત્રક '!B8:B79="GIRL")),-(-('સત્રાંત પરિણામ પત્રક '!AF8:AF79="A")))</f>
        <v>0</v>
      </c>
      <c r="AD26" s="104" t="e">
        <f>ROUND(AC26*100/'સત્રાંત પરિણામ પત્રક '!D84,0)</f>
        <v>#DIV/0!</v>
      </c>
      <c r="AE26" s="77">
        <f>AA26+AC26</f>
        <v>0</v>
      </c>
      <c r="AF26" s="104" t="e">
        <f>ROUND(AE26*100/'સત્રાંત પરિણામ પત્રક '!F84,0)</f>
        <v>#DIV/0!</v>
      </c>
      <c r="AG26" s="104">
        <f>SUMPRODUCT(-(-('સત્રાંત પરિણામ પત્રક '!A8:A79="OPEN")),-(-('સત્રાંત પરિણામ પત્રક '!B8:B79="BOY")),-(-('સત્રાંત પરિણામ પત્રક '!AL8:AL79="A")))</f>
        <v>0</v>
      </c>
      <c r="AH26" s="104" t="e">
        <f>ROUND(AG26*100/'સત્રાંત પરિણામ પત્રક '!B84,0)</f>
        <v>#DIV/0!</v>
      </c>
      <c r="AI26" s="104">
        <f>SUMPRODUCT(-(-('સત્રાંત પરિણામ પત્રક '!A8:A79="OPEN")),-(-('સત્રાંત પરિણામ પત્રક '!B8:B79="GIRL")),-(-('સત્રાંત પરિણામ પત્રક '!AL8:AL79="A")))</f>
        <v>0</v>
      </c>
      <c r="AJ26" s="104" t="e">
        <f>ROUND(AI26*100/'સત્રાંત પરિણામ પત્રક '!D84,0)</f>
        <v>#DIV/0!</v>
      </c>
      <c r="AK26" s="77">
        <f>AG26+AI26</f>
        <v>0</v>
      </c>
      <c r="AL26" s="104" t="e">
        <f>ROUND(AK26*100/'સત્રાંત પરિણામ પત્રક '!F84,0)</f>
        <v>#DIV/0!</v>
      </c>
      <c r="AM26" s="104">
        <f>SUMPRODUCT(-(-('સત્રાંત પરિણામ પત્રક '!A8:A79="OPEN")),-(-('સત્રાંત પરિણામ પત્રક '!B8:B79="BOY")),-(-('સત્રાંત પરિણામ પત્રક '!AQ8:AQ79="A")))</f>
        <v>0</v>
      </c>
      <c r="AN26" s="104" t="e">
        <f>ROUND(AM26*100/'સત્રાંત પરિણામ પત્રક '!B84,0)</f>
        <v>#DIV/0!</v>
      </c>
      <c r="AO26" s="104">
        <f>SUMPRODUCT(-(-('સત્રાંત પરિણામ પત્રક '!A8:A79="OPEN")),-(-('સત્રાંત પરિણામ પત્રક '!B8:B79="GIRL")),-(-('સત્રાંત પરિણામ પત્રક '!AQ8:AQ79="A")))</f>
        <v>0</v>
      </c>
      <c r="AP26" s="104" t="e">
        <f>ROUND(AO26*100/'સત્રાંત પરિણામ પત્રક '!D84,0)</f>
        <v>#DIV/0!</v>
      </c>
      <c r="AQ26" s="77">
        <f>AM26+AO26</f>
        <v>0</v>
      </c>
      <c r="AR26" s="104" t="e">
        <f>ROUND(AQ26*100/'સત્રાંત પરિણામ પત્રક '!F84,0)</f>
        <v>#DIV/0!</v>
      </c>
      <c r="AS26" s="104">
        <f>SUMPRODUCT(-(-('સત્રાંત પરિણામ પત્રક '!A8:A79="OPEN")),-(-('સત્રાંત પરિણામ પત્રક '!B8:B79="BOY")),-(-('સત્રાંત પરિણામ પત્રક '!AV8:AV79="A")))</f>
        <v>0</v>
      </c>
      <c r="AT26" s="104" t="e">
        <f>ROUND(AS26*100/'સત્રાંત પરિણામ પત્રક '!B84,0)</f>
        <v>#DIV/0!</v>
      </c>
      <c r="AU26" s="104">
        <f>SUMPRODUCT(-(-('સત્રાંત પરિણામ પત્રક '!A8:A79="OPEN")),-(-('સત્રાંત પરિણામ પત્રક '!B8:B79="GIRL")),-(-('સત્રાંત પરિણામ પત્રક '!AV8:AV79="A")))</f>
        <v>0</v>
      </c>
      <c r="AV26" s="104" t="e">
        <f>ROUND(AU26*100/'સત્રાંત પરિણામ પત્રક '!D84,0)</f>
        <v>#DIV/0!</v>
      </c>
      <c r="AW26" s="77">
        <f>AS26+AU26</f>
        <v>0</v>
      </c>
      <c r="AX26" s="104" t="e">
        <f>ROUND(AW26*100/'સત્રાંત પરિણામ પત્રક '!F84,0)</f>
        <v>#DIV/0!</v>
      </c>
    </row>
    <row r="27" spans="1:50" ht="22.15" customHeight="1">
      <c r="A27" s="708"/>
      <c r="B27" s="27" t="s">
        <v>24</v>
      </c>
      <c r="C27" s="104">
        <f>SUMPRODUCT(-(-('સત્રાંત પરિણામ પત્રક '!A8:A79="OPEN")),-(-('સત્રાંત પરિણામ પત્રક '!B8:B79="BOY")),-(-('સત્રાંત પરિણામ પત્રક '!I8:I79="B")))</f>
        <v>0</v>
      </c>
      <c r="D27" s="104" t="e">
        <f>ROUND(C27*100/'સત્રાંત પરિણામ પત્રક '!B84,0)</f>
        <v>#DIV/0!</v>
      </c>
      <c r="E27" s="104">
        <f>SUMPRODUCT(-(-('સત્રાંત પરિણામ પત્રક '!A8:A79="OPEN")),-(-('સત્રાંત પરિણામ પત્રક '!B8:B79="GIRL")),-(-('સત્રાંત પરિણામ પત્રક '!I8:I79="B")))</f>
        <v>0</v>
      </c>
      <c r="F27" s="104" t="e">
        <f>ROUND(E27*100/'સત્રાંત પરિણામ પત્રક '!D84,0)</f>
        <v>#DIV/0!</v>
      </c>
      <c r="G27" s="77">
        <f>C27+E27</f>
        <v>0</v>
      </c>
      <c r="H27" s="104" t="e">
        <f>ROUND(G27*100/'સત્રાંત પરિણામ પત્રક '!F84,0)</f>
        <v>#DIV/0!</v>
      </c>
      <c r="I27" s="104">
        <f>SUMPRODUCT(-(-('સત્રાંત પરિણામ પત્રક '!A8:A79="OPEN")),-(-('સત્રાંત પરિણામ પત્રક '!B8:B79="BOY")),-(-('સત્રાંત પરિણામ પત્રક '!N8:N79="B")))</f>
        <v>0</v>
      </c>
      <c r="J27" s="104" t="e">
        <f>ROUND(I27*100/'સત્રાંત પરિણામ પત્રક '!B84,0)</f>
        <v>#DIV/0!</v>
      </c>
      <c r="K27" s="104">
        <f>SUMPRODUCT(-(-('સત્રાંત પરિણામ પત્રક '!A8:A79="OPEN")),-(-('સત્રાંત પરિણામ પત્રક '!B8:B79="GIRL")),-(-('સત્રાંત પરિણામ પત્રક '!N8:N79="B")))</f>
        <v>0</v>
      </c>
      <c r="L27" s="104" t="e">
        <f>ROUND(K27*100/'સત્રાંત પરિણામ પત્રક '!D84,0)</f>
        <v>#DIV/0!</v>
      </c>
      <c r="M27" s="77">
        <f>I27+K27</f>
        <v>0</v>
      </c>
      <c r="N27" s="104" t="e">
        <f>ROUND(M27*100/'સત્રાંત પરિણામ પત્રક '!F84,0)</f>
        <v>#DIV/0!</v>
      </c>
      <c r="O27" s="104">
        <f>SUMPRODUCT(-(-('સત્રાંત પરિણામ પત્રક '!A8:A79="OPEN")),-(-('સત્રાંત પરિણામ પત્રક '!B8:B79="BOY")),-(-('સત્રાંત પરિણામ પત્રક '!V8:V79="B")))</f>
        <v>0</v>
      </c>
      <c r="P27" s="104" t="e">
        <f>ROUND(O27*100/'સત્રાંત પરિણામ પત્રક '!B84,0)</f>
        <v>#DIV/0!</v>
      </c>
      <c r="Q27" s="104">
        <f>SUMPRODUCT(-(-('સત્રાંત પરિણામ પત્રક '!A8:A79="OPEN")),-(-('સત્રાંત પરિણામ પત્રક '!B8:B79="GIRL")),-(-('સત્રાંત પરિણામ પત્રક '!V8:V79="B")))</f>
        <v>0</v>
      </c>
      <c r="R27" s="104" t="e">
        <f>ROUND(Q27*100/'સત્રાંત પરિણામ પત્રક '!D84,0)</f>
        <v>#DIV/0!</v>
      </c>
      <c r="S27" s="77">
        <f>O27+Q27</f>
        <v>0</v>
      </c>
      <c r="T27" s="104" t="e">
        <f>ROUND(S27*100/'સત્રાંત પરિણામ પત્રક '!F84,0)</f>
        <v>#DIV/0!</v>
      </c>
      <c r="U27" s="104">
        <f>SUMPRODUCT(-(-('સત્રાંત પરિણામ પત્રક '!A8:A79="OPEN")),-(-('સત્રાંત પરિણામ પત્રક '!B8:B79="BOY")),-(-('સત્રાંત પરિણામ પત્રક '!AA8:AA79="B")))</f>
        <v>0</v>
      </c>
      <c r="V27" s="104" t="e">
        <f>ROUND(U27*100/'સત્રાંત પરિણામ પત્રક '!B84,0)</f>
        <v>#DIV/0!</v>
      </c>
      <c r="W27" s="104">
        <f>SUMPRODUCT(-(-('સત્રાંત પરિણામ પત્રક '!A8:A79="OPEN")),-(-('સત્રાંત પરિણામ પત્રક '!B8:B79="GIRL")),-(-('સત્રાંત પરિણામ પત્રક '!AA8:AA79="B")))</f>
        <v>0</v>
      </c>
      <c r="X27" s="104" t="e">
        <f>ROUND(W27*100/'સત્રાંત પરિણામ પત્રક '!D84,0)</f>
        <v>#DIV/0!</v>
      </c>
      <c r="Y27" s="77">
        <f>U27+W27</f>
        <v>0</v>
      </c>
      <c r="Z27" s="104" t="e">
        <f>ROUND(Y27*100/'સત્રાંત પરિણામ પત્રક '!F84,0)</f>
        <v>#DIV/0!</v>
      </c>
      <c r="AA27" s="104">
        <f>SUMPRODUCT(-(-('સત્રાંત પરિણામ પત્રક '!A8:A79="OPEN")),-(-('સત્રાંત પરિણામ પત્રક '!B8:B79="BOY")),-(-('સત્રાંત પરિણામ પત્રક '!AF8:AF79="B")))</f>
        <v>0</v>
      </c>
      <c r="AB27" s="104" t="e">
        <f>ROUND(AA27*100/'સત્રાંત પરિણામ પત્રક '!B84,0)</f>
        <v>#DIV/0!</v>
      </c>
      <c r="AC27" s="104">
        <f>SUMPRODUCT(-(-('સત્રાંત પરિણામ પત્રક '!A8:A79="OPEN")),-(-('સત્રાંત પરિણામ પત્રક '!B8:B79="GIRL")),-(-('સત્રાંત પરિણામ પત્રક '!AF8:AF79="B")))</f>
        <v>0</v>
      </c>
      <c r="AD27" s="104" t="e">
        <f>ROUND(AC27*100/'સત્રાંત પરિણામ પત્રક '!D84,0)</f>
        <v>#DIV/0!</v>
      </c>
      <c r="AE27" s="77">
        <f>AA27+AC27</f>
        <v>0</v>
      </c>
      <c r="AF27" s="104" t="e">
        <f>ROUND(AE27*100/'સત્રાંત પરિણામ પત્રક '!F84,0)</f>
        <v>#DIV/0!</v>
      </c>
      <c r="AG27" s="104">
        <f>SUMPRODUCT(-(-('સત્રાંત પરિણામ પત્રક '!A8:A79="OPEN")),-(-('સત્રાંત પરિણામ પત્રક '!B8:B79="BOY")),-(-('સત્રાંત પરિણામ પત્રક '!AL8:AL79="B")))</f>
        <v>0</v>
      </c>
      <c r="AH27" s="104" t="e">
        <f>ROUND(AG27*100/'સત્રાંત પરિણામ પત્રક '!B84,0)</f>
        <v>#DIV/0!</v>
      </c>
      <c r="AI27" s="104">
        <f>SUMPRODUCT(-(-('સત્રાંત પરિણામ પત્રક '!A8:A79="OPEN")),-(-('સત્રાંત પરિણામ પત્રક '!B8:B79="GIRL")),-(-('સત્રાંત પરિણામ પત્રક '!AL8:AL79="B")))</f>
        <v>0</v>
      </c>
      <c r="AJ27" s="104" t="e">
        <f>ROUND(AI27*100/'સત્રાંત પરિણામ પત્રક '!D84,0)</f>
        <v>#DIV/0!</v>
      </c>
      <c r="AK27" s="77">
        <f>AG27+AI27</f>
        <v>0</v>
      </c>
      <c r="AL27" s="104" t="e">
        <f>ROUND(AK27*100/'સત્રાંત પરિણામ પત્રક '!F84,0)</f>
        <v>#DIV/0!</v>
      </c>
      <c r="AM27" s="104">
        <f>SUMPRODUCT(-(-('સત્રાંત પરિણામ પત્રક '!A8:A79="OPEN")),-(-('સત્રાંત પરિણામ પત્રક '!B8:B79="BOY")),-(-('સત્રાંત પરિણામ પત્રક '!AQ8:AQ79="B")))</f>
        <v>0</v>
      </c>
      <c r="AN27" s="104" t="e">
        <f>ROUND(AM27*100/'સત્રાંત પરિણામ પત્રક '!B84,0)</f>
        <v>#DIV/0!</v>
      </c>
      <c r="AO27" s="104">
        <f>SUMPRODUCT(-(-('સત્રાંત પરિણામ પત્રક '!A8:A79="OPEN")),-(-('સત્રાંત પરિણામ પત્રક '!B8:B79="GIRL")),-(-('સત્રાંત પરિણામ પત્રક '!AQ8:AQ79="B")))</f>
        <v>0</v>
      </c>
      <c r="AP27" s="104" t="e">
        <f>ROUND(AO27*100/'સત્રાંત પરિણામ પત્રક '!D84,0)</f>
        <v>#DIV/0!</v>
      </c>
      <c r="AQ27" s="77">
        <f>AM27+AO27</f>
        <v>0</v>
      </c>
      <c r="AR27" s="104" t="e">
        <f>ROUND(AQ27*100/'સત્રાંત પરિણામ પત્રક '!F84,0)</f>
        <v>#DIV/0!</v>
      </c>
      <c r="AS27" s="104">
        <f>SUMPRODUCT(-(-('સત્રાંત પરિણામ પત્રક '!A8:A79="OPEN")),-(-('સત્રાંત પરિણામ પત્રક '!B8:B79="BOY")),-(-('સત્રાંત પરિણામ પત્રક '!AV8:AV79="B")))</f>
        <v>0</v>
      </c>
      <c r="AT27" s="104" t="e">
        <f>ROUND(AS27*100/'સત્રાંત પરિણામ પત્રક '!B84,0)</f>
        <v>#DIV/0!</v>
      </c>
      <c r="AU27" s="104">
        <f>SUMPRODUCT(-(-('સત્રાંત પરિણામ પત્રક '!A8:A79="OPEN")),-(-('સત્રાંત પરિણામ પત્રક '!B8:B79="GIRL")),-(-('સત્રાંત પરિણામ પત્રક '!AV8:AV79="B")))</f>
        <v>0</v>
      </c>
      <c r="AV27" s="104" t="e">
        <f>ROUND(AU27*100/'સત્રાંત પરિણામ પત્રક '!D84,0)</f>
        <v>#DIV/0!</v>
      </c>
      <c r="AW27" s="77">
        <f>AS27+AU27</f>
        <v>0</v>
      </c>
      <c r="AX27" s="104" t="e">
        <f>ROUND(AW27*100/'સત્રાંત પરિણામ પત્રક '!F84,0)</f>
        <v>#DIV/0!</v>
      </c>
    </row>
    <row r="28" spans="1:50" ht="22.15" customHeight="1">
      <c r="A28" s="708"/>
      <c r="B28" s="27" t="s">
        <v>25</v>
      </c>
      <c r="C28" s="104">
        <f>SUMPRODUCT(-(-('સત્રાંત પરિણામ પત્રક '!A8:A79="OPEN")),-(-('સત્રાંત પરિણામ પત્રક '!B8:B79="BOY")),-(-('સત્રાંત પરિણામ પત્રક '!I8:I79="C")))</f>
        <v>0</v>
      </c>
      <c r="D28" s="104" t="e">
        <f>ROUND(C28*100/'સત્રાંત પરિણામ પત્રક '!B84,0)</f>
        <v>#DIV/0!</v>
      </c>
      <c r="E28" s="104">
        <f>SUMPRODUCT(-(-('સત્રાંત પરિણામ પત્રક '!A8:A79="OPEN")),-(-('સત્રાંત પરિણામ પત્રક '!B8:B79="GIRL")),-(-('સત્રાંત પરિણામ પત્રક '!I8:I79="C")))</f>
        <v>0</v>
      </c>
      <c r="F28" s="104" t="e">
        <f>ROUND(E28*100/'સત્રાંત પરિણામ પત્રક '!D84,0)</f>
        <v>#DIV/0!</v>
      </c>
      <c r="G28" s="77">
        <f>C28+E28</f>
        <v>0</v>
      </c>
      <c r="H28" s="104" t="e">
        <f>ROUND(G28*100/'સત્રાંત પરિણામ પત્રક '!F84,0)</f>
        <v>#DIV/0!</v>
      </c>
      <c r="I28" s="104">
        <f>SUMPRODUCT(-(-('સત્રાંત પરિણામ પત્રક '!A8:A79="OPEN")),-(-('સત્રાંત પરિણામ પત્રક '!B8:B79="BOY")),-(-('સત્રાંત પરિણામ પત્રક '!N8:N79="C")))</f>
        <v>0</v>
      </c>
      <c r="J28" s="104" t="e">
        <f>ROUND(I28*100/'સત્રાંત પરિણામ પત્રક '!B84,0)</f>
        <v>#DIV/0!</v>
      </c>
      <c r="K28" s="104">
        <f>SUMPRODUCT(-(-('સત્રાંત પરિણામ પત્રક '!A8:A79="OPEN")),-(-('સત્રાંત પરિણામ પત્રક '!B8:B79="GIRL")),-(-('સત્રાંત પરિણામ પત્રક '!N8:N79="C")))</f>
        <v>0</v>
      </c>
      <c r="L28" s="104" t="e">
        <f>ROUND(K28*100/'સત્રાંત પરિણામ પત્રક '!D84,0)</f>
        <v>#DIV/0!</v>
      </c>
      <c r="M28" s="77">
        <f>I28+K28</f>
        <v>0</v>
      </c>
      <c r="N28" s="104" t="e">
        <f>ROUND(M28*100/'સત્રાંત પરિણામ પત્રક '!F84,0)</f>
        <v>#DIV/0!</v>
      </c>
      <c r="O28" s="104">
        <f>SUMPRODUCT(-(-('સત્રાંત પરિણામ પત્રક '!A8:A79="OPEN")),-(-('સત્રાંત પરિણામ પત્રક '!B8:B79="BOY")),-(-('સત્રાંત પરિણામ પત્રક '!V8:V79="C")))</f>
        <v>0</v>
      </c>
      <c r="P28" s="104" t="e">
        <f>ROUND(O28*100/'સત્રાંત પરિણામ પત્રક '!B84,0)</f>
        <v>#DIV/0!</v>
      </c>
      <c r="Q28" s="104">
        <f>SUMPRODUCT(-(-('સત્રાંત પરિણામ પત્રક '!A8:A79="OPEN")),-(-('સત્રાંત પરિણામ પત્રક '!B8:B79="GIRL")),-(-('સત્રાંત પરિણામ પત્રક '!V8:V79="C")))</f>
        <v>0</v>
      </c>
      <c r="R28" s="104" t="e">
        <f>ROUND(Q28*100/'સત્રાંત પરિણામ પત્રક '!D84,0)</f>
        <v>#DIV/0!</v>
      </c>
      <c r="S28" s="77">
        <f>O28+Q28</f>
        <v>0</v>
      </c>
      <c r="T28" s="104" t="e">
        <f>ROUND(S28*100/'સત્રાંત પરિણામ પત્રક '!F84,0)</f>
        <v>#DIV/0!</v>
      </c>
      <c r="U28" s="104">
        <f>SUMPRODUCT(-(-('સત્રાંત પરિણામ પત્રક '!A8:A79="OPEN")),-(-('સત્રાંત પરિણામ પત્રક '!B8:B79="BOY")),-(-('સત્રાંત પરિણામ પત્રક '!AA8:AA79="C")))</f>
        <v>0</v>
      </c>
      <c r="V28" s="104" t="e">
        <f>ROUND(U28*100/'સત્રાંત પરિણામ પત્રક '!B84,0)</f>
        <v>#DIV/0!</v>
      </c>
      <c r="W28" s="104">
        <f>SUMPRODUCT(-(-('સત્રાંત પરિણામ પત્રક '!A8:A79="OPEN")),-(-('સત્રાંત પરિણામ પત્રક '!B8:B79="GIRL")),-(-('સત્રાંત પરિણામ પત્રક '!AA8:AA79="C")))</f>
        <v>0</v>
      </c>
      <c r="X28" s="104" t="e">
        <f>ROUND(W28*100/'સત્રાંત પરિણામ પત્રક '!D84,0)</f>
        <v>#DIV/0!</v>
      </c>
      <c r="Y28" s="77">
        <f>U28+W28</f>
        <v>0</v>
      </c>
      <c r="Z28" s="104" t="e">
        <f>ROUND(Y28*100/'સત્રાંત પરિણામ પત્રક '!F84,0)</f>
        <v>#DIV/0!</v>
      </c>
      <c r="AA28" s="104">
        <f>SUMPRODUCT(-(-('સત્રાંત પરિણામ પત્રક '!A8:A79="OPEN")),-(-('સત્રાંત પરિણામ પત્રક '!B8:B79="BOY")),-(-('સત્રાંત પરિણામ પત્રક '!AF8:AF79="C")))</f>
        <v>0</v>
      </c>
      <c r="AB28" s="104" t="e">
        <f>ROUND(AA28*100/'સત્રાંત પરિણામ પત્રક '!B84,0)</f>
        <v>#DIV/0!</v>
      </c>
      <c r="AC28" s="104">
        <f>SUMPRODUCT(-(-('સત્રાંત પરિણામ પત્રક '!A8:A79="OPEN")),-(-('સત્રાંત પરિણામ પત્રક '!B8:B79="GIRL")),-(-('સત્રાંત પરિણામ પત્રક '!AF8:AF79="C")))</f>
        <v>0</v>
      </c>
      <c r="AD28" s="104" t="e">
        <f>ROUND(AC28*100/'સત્રાંત પરિણામ પત્રક '!D84,0)</f>
        <v>#DIV/0!</v>
      </c>
      <c r="AE28" s="77">
        <f>AA28+AC28</f>
        <v>0</v>
      </c>
      <c r="AF28" s="104" t="e">
        <f>ROUND(AE28*100/'સત્રાંત પરિણામ પત્રક '!F84,0)</f>
        <v>#DIV/0!</v>
      </c>
      <c r="AG28" s="104">
        <f>SUMPRODUCT(-(-('સત્રાંત પરિણામ પત્રક '!A8:A79="OPEN")),-(-('સત્રાંત પરિણામ પત્રક '!B8:B79="BOY")),-(-('સત્રાંત પરિણામ પત્રક '!AL8:AL79="C")))</f>
        <v>0</v>
      </c>
      <c r="AH28" s="104" t="e">
        <f>ROUND(AG28*100/'સત્રાંત પરિણામ પત્રક '!B84,0)</f>
        <v>#DIV/0!</v>
      </c>
      <c r="AI28" s="104">
        <f>SUMPRODUCT(-(-('સત્રાંત પરિણામ પત્રક '!A8:A79="OPEN")),-(-('સત્રાંત પરિણામ પત્રક '!B8:B79="GIRL")),-(-('સત્રાંત પરિણામ પત્રક '!AL8:AL79="C")))</f>
        <v>0</v>
      </c>
      <c r="AJ28" s="104" t="e">
        <f>ROUND(AI28*100/'સત્રાંત પરિણામ પત્રક '!D84,0)</f>
        <v>#DIV/0!</v>
      </c>
      <c r="AK28" s="77">
        <f>AG28+AI28</f>
        <v>0</v>
      </c>
      <c r="AL28" s="104" t="e">
        <f>ROUND(AK28*100/'સત્રાંત પરિણામ પત્રક '!F84,0)</f>
        <v>#DIV/0!</v>
      </c>
      <c r="AM28" s="104">
        <f>SUMPRODUCT(-(-('સત્રાંત પરિણામ પત્રક '!A8:A79="OPEN")),-(-('સત્રાંત પરિણામ પત્રક '!B8:B79="BOY")),-(-('સત્રાંત પરિણામ પત્રક '!AQ8:AQ79="C")))</f>
        <v>0</v>
      </c>
      <c r="AN28" s="104" t="e">
        <f>ROUND(AM28*100/'સત્રાંત પરિણામ પત્રક '!B84,0)</f>
        <v>#DIV/0!</v>
      </c>
      <c r="AO28" s="104">
        <f>SUMPRODUCT(-(-('સત્રાંત પરિણામ પત્રક '!A8:A79="OPEN")),-(-('સત્રાંત પરિણામ પત્રક '!B8:B79="GIRL")),-(-('સત્રાંત પરિણામ પત્રક '!AQ8:AQ79="C")))</f>
        <v>0</v>
      </c>
      <c r="AP28" s="104" t="e">
        <f>ROUND(AO28*100/'સત્રાંત પરિણામ પત્રક '!D84,0)</f>
        <v>#DIV/0!</v>
      </c>
      <c r="AQ28" s="77">
        <f>AM28+AO28</f>
        <v>0</v>
      </c>
      <c r="AR28" s="104" t="e">
        <f>ROUND(AQ28*100/'સત્રાંત પરિણામ પત્રક '!F84,0)</f>
        <v>#DIV/0!</v>
      </c>
      <c r="AS28" s="104">
        <f>SUMPRODUCT(-(-('સત્રાંત પરિણામ પત્રક '!A8:A79="OPEN")),-(-('સત્રાંત પરિણામ પત્રક '!B8:B79="BOY")),-(-('સત્રાંત પરિણામ પત્રક '!AV8:AV79="C")))</f>
        <v>0</v>
      </c>
      <c r="AT28" s="104" t="e">
        <f>ROUND(AS28*100/'સત્રાંત પરિણામ પત્રક '!B84,0)</f>
        <v>#DIV/0!</v>
      </c>
      <c r="AU28" s="104">
        <f>SUMPRODUCT(-(-('સત્રાંત પરિણામ પત્રક '!A8:A79="OPEN")),-(-('સત્રાંત પરિણામ પત્રક '!B8:B79="GIRL")),-(-('સત્રાંત પરિણામ પત્રક '!AV8:AV79="C")))</f>
        <v>0</v>
      </c>
      <c r="AV28" s="104" t="e">
        <f>ROUND(AU28*100/'સત્રાંત પરિણામ પત્રક '!D84,0)</f>
        <v>#DIV/0!</v>
      </c>
      <c r="AW28" s="77">
        <f>AS28+AU28</f>
        <v>0</v>
      </c>
      <c r="AX28" s="104" t="e">
        <f>ROUND(AW28*100/'સત્રાંત પરિણામ પત્રક '!F84,0)</f>
        <v>#DIV/0!</v>
      </c>
    </row>
    <row r="29" spans="1:50" ht="22.15" customHeight="1">
      <c r="A29" s="708"/>
      <c r="B29" s="27" t="s">
        <v>26</v>
      </c>
      <c r="C29" s="104">
        <f>SUMPRODUCT(-(-('સત્રાંત પરિણામ પત્રક '!A8:A79="OPEN")),-(-('સત્રાંત પરિણામ પત્રક '!B8:B79="BOY")),-(-('સત્રાંત પરિણામ પત્રક '!I8:I79="D")))</f>
        <v>0</v>
      </c>
      <c r="D29" s="104" t="e">
        <f>ROUND(C29*100/'સત્રાંત પરિણામ પત્રક '!B84,0)</f>
        <v>#DIV/0!</v>
      </c>
      <c r="E29" s="104">
        <f>SUMPRODUCT(-(-('સત્રાંત પરિણામ પત્રક '!A8:A79="OPEN")),-(-('સત્રાંત પરિણામ પત્રક '!B8:B79="GIRL")),-(-('સત્રાંત પરિણામ પત્રક '!I8:I79="D")))</f>
        <v>0</v>
      </c>
      <c r="F29" s="104" t="e">
        <f>ROUND(E29*100/'સત્રાંત પરિણામ પત્રક '!D84,0)</f>
        <v>#DIV/0!</v>
      </c>
      <c r="G29" s="77">
        <f>C29+E29</f>
        <v>0</v>
      </c>
      <c r="H29" s="104" t="e">
        <f>ROUND(G29*100/'સત્રાંત પરિણામ પત્રક '!F84,0)</f>
        <v>#DIV/0!</v>
      </c>
      <c r="I29" s="104">
        <f>SUMPRODUCT(-(-('સત્રાંત પરિણામ પત્રક '!A8:A79="OPEN")),-(-('સત્રાંત પરિણામ પત્રક '!B8:B79="BOY")),-(-('સત્રાંત પરિણામ પત્રક '!N8:N79="D")))</f>
        <v>0</v>
      </c>
      <c r="J29" s="104" t="e">
        <f>ROUND(I29*100/'સત્રાંત પરિણામ પત્રક '!B84,0)</f>
        <v>#DIV/0!</v>
      </c>
      <c r="K29" s="104">
        <f>SUMPRODUCT(-(-('સત્રાંત પરિણામ પત્રક '!A8:A79="OPEN")),-(-('સત્રાંત પરિણામ પત્રક '!B8:B79="GIRL")),-(-('સત્રાંત પરિણામ પત્રક '!N8:N79="D")))</f>
        <v>0</v>
      </c>
      <c r="L29" s="104" t="e">
        <f>ROUND(K29*100/'સત્રાંત પરિણામ પત્રક '!D84,0)</f>
        <v>#DIV/0!</v>
      </c>
      <c r="M29" s="77">
        <f>I29+K29</f>
        <v>0</v>
      </c>
      <c r="N29" s="104" t="e">
        <f>ROUND(M29*100/'સત્રાંત પરિણામ પત્રક '!F84,0)</f>
        <v>#DIV/0!</v>
      </c>
      <c r="O29" s="104">
        <f>SUMPRODUCT(-(-('સત્રાંત પરિણામ પત્રક '!A8:A79="OPEN")),-(-('સત્રાંત પરિણામ પત્રક '!B8:B79="BOY")),-(-('સત્રાંત પરિણામ પત્રક '!V8:V79="D")))</f>
        <v>0</v>
      </c>
      <c r="P29" s="104" t="e">
        <f>ROUND(O29*100/'સત્રાંત પરિણામ પત્રક '!B84,0)</f>
        <v>#DIV/0!</v>
      </c>
      <c r="Q29" s="104">
        <f>SUMPRODUCT(-(-('સત્રાંત પરિણામ પત્રક '!A8:A79="OPEN")),-(-('સત્રાંત પરિણામ પત્રક '!B8:B79="GIRL")),-(-('સત્રાંત પરિણામ પત્રક '!V8:V79="D")))</f>
        <v>0</v>
      </c>
      <c r="R29" s="104" t="e">
        <f>ROUND(Q29*100/'સત્રાંત પરિણામ પત્રક '!D84,0)</f>
        <v>#DIV/0!</v>
      </c>
      <c r="S29" s="77">
        <f>O29+Q29</f>
        <v>0</v>
      </c>
      <c r="T29" s="104" t="e">
        <f>ROUND(S29*100/'સત્રાંત પરિણામ પત્રક '!F84,0)</f>
        <v>#DIV/0!</v>
      </c>
      <c r="U29" s="104">
        <f>SUMPRODUCT(-(-('સત્રાંત પરિણામ પત્રક '!A8:A79="OPEN")),-(-('સત્રાંત પરિણામ પત્રક '!B8:B79="BOY")),-(-('સત્રાંત પરિણામ પત્રક '!AA8:AA79="D")))</f>
        <v>0</v>
      </c>
      <c r="V29" s="104" t="e">
        <f>ROUND(U29*100/'સત્રાંત પરિણામ પત્રક '!B84,0)</f>
        <v>#DIV/0!</v>
      </c>
      <c r="W29" s="104">
        <f>SUMPRODUCT(-(-('સત્રાંત પરિણામ પત્રક '!A8:A79="OPEN")),-(-('સત્રાંત પરિણામ પત્રક '!B8:B79="GIRL")),-(-('સત્રાંત પરિણામ પત્રક '!AA8:AA79="D")))</f>
        <v>0</v>
      </c>
      <c r="X29" s="104" t="e">
        <f>ROUND(W29*100/'સત્રાંત પરિણામ પત્રક '!D84,0)</f>
        <v>#DIV/0!</v>
      </c>
      <c r="Y29" s="77">
        <f>U29+W29</f>
        <v>0</v>
      </c>
      <c r="Z29" s="104" t="e">
        <f>ROUND(Y29*100/'સત્રાંત પરિણામ પત્રક '!F84,0)</f>
        <v>#DIV/0!</v>
      </c>
      <c r="AA29" s="104">
        <f>SUMPRODUCT(-(-('સત્રાંત પરિણામ પત્રક '!A8:A79="OPEN")),-(-('સત્રાંત પરિણામ પત્રક '!B8:B79="BOY")),-(-('સત્રાંત પરિણામ પત્રક '!AF8:AF79="D")))</f>
        <v>0</v>
      </c>
      <c r="AB29" s="104" t="e">
        <f>ROUND(AA29*100/'સત્રાંત પરિણામ પત્રક '!B84,0)</f>
        <v>#DIV/0!</v>
      </c>
      <c r="AC29" s="104">
        <f>SUMPRODUCT(-(-('સત્રાંત પરિણામ પત્રક '!A8:A79="OPEN")),-(-('સત્રાંત પરિણામ પત્રક '!B8:B79="GIRL")),-(-('સત્રાંત પરિણામ પત્રક '!AF8:AF79="D")))</f>
        <v>0</v>
      </c>
      <c r="AD29" s="104" t="e">
        <f>ROUND(AC29*100/'સત્રાંત પરિણામ પત્રક '!D84,0)</f>
        <v>#DIV/0!</v>
      </c>
      <c r="AE29" s="77">
        <f>AA29+AC29</f>
        <v>0</v>
      </c>
      <c r="AF29" s="104" t="e">
        <f>ROUND(AE29*100/'સત્રાંત પરિણામ પત્રક '!F84,0)</f>
        <v>#DIV/0!</v>
      </c>
      <c r="AG29" s="104">
        <f>SUMPRODUCT(-(-('સત્રાંત પરિણામ પત્રક '!A8:A79="OPEN")),-(-('સત્રાંત પરિણામ પત્રક '!B8:B79="BOY")),-(-('સત્રાંત પરિણામ પત્રક '!AL8:AL79="D")))</f>
        <v>0</v>
      </c>
      <c r="AH29" s="104" t="e">
        <f>ROUND(AG29*100/'સત્રાંત પરિણામ પત્રક '!B84,0)</f>
        <v>#DIV/0!</v>
      </c>
      <c r="AI29" s="104">
        <f>SUMPRODUCT(-(-('સત્રાંત પરિણામ પત્રક '!A8:A79="OPEN")),-(-('સત્રાંત પરિણામ પત્રક '!B8:B79="GIRL")),-(-('સત્રાંત પરિણામ પત્રક '!AL8:AL79="D")))</f>
        <v>0</v>
      </c>
      <c r="AJ29" s="104" t="e">
        <f>ROUND(AI29*100/'સત્રાંત પરિણામ પત્રક '!D84,0)</f>
        <v>#DIV/0!</v>
      </c>
      <c r="AK29" s="77">
        <f>AG29+AI29</f>
        <v>0</v>
      </c>
      <c r="AL29" s="104" t="e">
        <f>ROUND(AK29*100/'સત્રાંત પરિણામ પત્રક '!F84,0)</f>
        <v>#DIV/0!</v>
      </c>
      <c r="AM29" s="104">
        <f>SUMPRODUCT(-(-('સત્રાંત પરિણામ પત્રક '!A8:A79="OPEN")),-(-('સત્રાંત પરિણામ પત્રક '!B8:B79="BOY")),-(-('સત્રાંત પરિણામ પત્રક '!AQ8:AQ79="D")))</f>
        <v>0</v>
      </c>
      <c r="AN29" s="104" t="e">
        <f>ROUND(AM29*100/'સત્રાંત પરિણામ પત્રક '!B84,0)</f>
        <v>#DIV/0!</v>
      </c>
      <c r="AO29" s="104">
        <f>SUMPRODUCT(-(-('સત્રાંત પરિણામ પત્રક '!A8:A79="OPEN")),-(-('સત્રાંત પરિણામ પત્રક '!B8:B79="GIRL")),-(-('સત્રાંત પરિણામ પત્રક '!AQ8:AQ79="D")))</f>
        <v>0</v>
      </c>
      <c r="AP29" s="104" t="e">
        <f>ROUND(AO29*100/'સત્રાંત પરિણામ પત્રક '!D84,0)</f>
        <v>#DIV/0!</v>
      </c>
      <c r="AQ29" s="77">
        <f>AM29+AO29</f>
        <v>0</v>
      </c>
      <c r="AR29" s="104" t="e">
        <f>ROUND(AQ29*100/'સત્રાંત પરિણામ પત્રક '!F84,0)</f>
        <v>#DIV/0!</v>
      </c>
      <c r="AS29" s="104">
        <f>SUMPRODUCT(-(-('સત્રાંત પરિણામ પત્રક '!A8:A79="OPEN")),-(-('સત્રાંત પરિણામ પત્રક '!B8:B79="BOY")),-(-('સત્રાંત પરિણામ પત્રક '!AV8:AV79="D")))</f>
        <v>0</v>
      </c>
      <c r="AT29" s="104" t="e">
        <f>ROUND(AS29*100/'સત્રાંત પરિણામ પત્રક '!B84,0)</f>
        <v>#DIV/0!</v>
      </c>
      <c r="AU29" s="104">
        <f>SUMPRODUCT(-(-('સત્રાંત પરિણામ પત્રક '!A8:A79="OPEN")),-(-('સત્રાંત પરિણામ પત્રક '!B8:B79="GIRL")),-(-('સત્રાંત પરિણામ પત્રક '!AV8:AV79="D")))</f>
        <v>0</v>
      </c>
      <c r="AV29" s="104" t="e">
        <f>ROUND(AU29*100/'સત્રાંત પરિણામ પત્રક '!D84,0)</f>
        <v>#DIV/0!</v>
      </c>
      <c r="AW29" s="77">
        <f>AS29+AU29</f>
        <v>0</v>
      </c>
      <c r="AX29" s="104" t="e">
        <f>ROUND(AW29*100/'સત્રાંત પરિણામ પત્રક '!F84,0)</f>
        <v>#DIV/0!</v>
      </c>
    </row>
    <row r="30" spans="1:50" ht="22.15" customHeight="1">
      <c r="A30" s="709"/>
      <c r="B30" s="27" t="s">
        <v>22</v>
      </c>
      <c r="C30" s="104">
        <f>SUMPRODUCT(-(-('સત્રાંત પરિણામ પત્રક '!A8:A79="OPEN")),-(-('સત્રાંત પરિણામ પત્રક '!B8:B79="BOY")),-(-('સત્રાંત પરિણામ પત્રક '!I8:I79="E")))</f>
        <v>0</v>
      </c>
      <c r="D30" s="104" t="e">
        <f>ROUND(C30*100/'સત્રાંત પરિણામ પત્રક '!B84,0)</f>
        <v>#DIV/0!</v>
      </c>
      <c r="E30" s="104">
        <f>SUMPRODUCT(-(-('સત્રાંત પરિણામ પત્રક '!A8:A79="OPEN")),-(-('સત્રાંત પરિણામ પત્રક '!B8:B79="GIRL")),-(-('સત્રાંત પરિણામ પત્રક '!I8:I79="E")))</f>
        <v>0</v>
      </c>
      <c r="F30" s="104" t="e">
        <f>ROUND(E30*100/'સત્રાંત પરિણામ પત્રક '!D84,0)</f>
        <v>#DIV/0!</v>
      </c>
      <c r="G30" s="77">
        <f>C30+E30</f>
        <v>0</v>
      </c>
      <c r="H30" s="104" t="e">
        <f>ROUND(G30*100/'સત્રાંત પરિણામ પત્રક '!F84,0)</f>
        <v>#DIV/0!</v>
      </c>
      <c r="I30" s="104">
        <f>SUMPRODUCT(-(-('સત્રાંત પરિણામ પત્રક '!A8:A79="OPEN")),-(-('સત્રાંત પરિણામ પત્રક '!B8:B79="BOY")),-(-('સત્રાંત પરિણામ પત્રક '!N8:N79="E")))</f>
        <v>0</v>
      </c>
      <c r="J30" s="104" t="e">
        <f>ROUND(I30*100/'સત્રાંત પરિણામ પત્રક '!B84,0)</f>
        <v>#DIV/0!</v>
      </c>
      <c r="K30" s="104">
        <f>SUMPRODUCT(-(-('સત્રાંત પરિણામ પત્રક '!A8:A79="OPEN")),-(-('સત્રાંત પરિણામ પત્રક '!B8:B79="GIRL")),-(-('સત્રાંત પરિણામ પત્રક '!N8:N79="E")))</f>
        <v>0</v>
      </c>
      <c r="L30" s="104" t="e">
        <f>ROUND(K30*100/'સત્રાંત પરિણામ પત્રક '!D84,0)</f>
        <v>#DIV/0!</v>
      </c>
      <c r="M30" s="77">
        <f>I30+K30</f>
        <v>0</v>
      </c>
      <c r="N30" s="104" t="e">
        <f>ROUND(M30*100/'સત્રાંત પરિણામ પત્રક '!F84,0)</f>
        <v>#DIV/0!</v>
      </c>
      <c r="O30" s="104">
        <f>SUMPRODUCT(-(-('સત્રાંત પરિણામ પત્રક '!A8:A79="OPEN")),-(-('સત્રાંત પરિણામ પત્રક '!B8:B79="BOY")),-(-('સત્રાંત પરિણામ પત્રક '!V8:V79="E")))</f>
        <v>0</v>
      </c>
      <c r="P30" s="104" t="e">
        <f>ROUND(O30*100/'સત્રાંત પરિણામ પત્રક '!B84,0)</f>
        <v>#DIV/0!</v>
      </c>
      <c r="Q30" s="104">
        <f>SUMPRODUCT(-(-('સત્રાંત પરિણામ પત્રક '!A8:A79="OPEN")),-(-('સત્રાંત પરિણામ પત્રક '!B8:B79="GIRL")),-(-('સત્રાંત પરિણામ પત્રક '!V8:V79="E")))</f>
        <v>0</v>
      </c>
      <c r="R30" s="104" t="e">
        <f>ROUND(Q30*100/'સત્રાંત પરિણામ પત્રક '!D84,0)</f>
        <v>#DIV/0!</v>
      </c>
      <c r="S30" s="77">
        <f>O30+Q30</f>
        <v>0</v>
      </c>
      <c r="T30" s="104" t="e">
        <f>ROUND(S30*100/'સત્રાંત પરિણામ પત્રક '!F84,0)</f>
        <v>#DIV/0!</v>
      </c>
      <c r="U30" s="104">
        <f>SUMPRODUCT(-(-('સત્રાંત પરિણામ પત્રક '!A8:A79="OPEN")),-(-('સત્રાંત પરિણામ પત્રક '!B8:B79="BOY")),-(-('સત્રાંત પરિણામ પત્રક '!AA8:AA79="E")))</f>
        <v>0</v>
      </c>
      <c r="V30" s="104" t="e">
        <f>ROUND(U30*100/'સત્રાંત પરિણામ પત્રક '!B84,0)</f>
        <v>#DIV/0!</v>
      </c>
      <c r="W30" s="104">
        <f>SUMPRODUCT(-(-('સત્રાંત પરિણામ પત્રક '!A8:A79="OPEN")),-(-('સત્રાંત પરિણામ પત્રક '!B8:B79="GIRL")),-(-('સત્રાંત પરિણામ પત્રક '!AA8:AA79="E")))</f>
        <v>0</v>
      </c>
      <c r="X30" s="104" t="e">
        <f>ROUND(W30*100/'સત્રાંત પરિણામ પત્રક '!D84,0)</f>
        <v>#DIV/0!</v>
      </c>
      <c r="Y30" s="77">
        <f>U30+W30</f>
        <v>0</v>
      </c>
      <c r="Z30" s="104" t="e">
        <f>ROUND(Y30*100/'સત્રાંત પરિણામ પત્રક '!F84,0)</f>
        <v>#DIV/0!</v>
      </c>
      <c r="AA30" s="104">
        <f>SUMPRODUCT(-(-('સત્રાંત પરિણામ પત્રક '!A8:A79="OPEN")),-(-('સત્રાંત પરિણામ પત્રક '!B8:B79="BOY")),-(-('સત્રાંત પરિણામ પત્રક '!AF8:AF79="E")))</f>
        <v>0</v>
      </c>
      <c r="AB30" s="104" t="e">
        <f>ROUND(AA30*100/'સત્રાંત પરિણામ પત્રક '!B84,0)</f>
        <v>#DIV/0!</v>
      </c>
      <c r="AC30" s="104">
        <f>SUMPRODUCT(-(-('સત્રાંત પરિણામ પત્રક '!A8:A79="OPEN")),-(-('સત્રાંત પરિણામ પત્રક '!B8:B79="GIRL")),-(-('સત્રાંત પરિણામ પત્રક '!AF8:AF79="E")))</f>
        <v>0</v>
      </c>
      <c r="AD30" s="104" t="e">
        <f>ROUND(AC30*100/'સત્રાંત પરિણામ પત્રક '!D84,0)</f>
        <v>#DIV/0!</v>
      </c>
      <c r="AE30" s="77">
        <f>AA30+AC30</f>
        <v>0</v>
      </c>
      <c r="AF30" s="104" t="e">
        <f>ROUND(AE30*100/'સત્રાંત પરિણામ પત્રક '!F84,0)</f>
        <v>#DIV/0!</v>
      </c>
      <c r="AG30" s="104">
        <f>SUMPRODUCT(-(-('સત્રાંત પરિણામ પત્રક '!A8:A79="OPEN")),-(-('સત્રાંત પરિણામ પત્રક '!B8:B79="BOY")),-(-('સત્રાંત પરિણામ પત્રક '!AL8:AL79="E")))</f>
        <v>0</v>
      </c>
      <c r="AH30" s="104" t="e">
        <f>ROUND(AG30*100/'સત્રાંત પરિણામ પત્રક '!B84,0)</f>
        <v>#DIV/0!</v>
      </c>
      <c r="AI30" s="104">
        <f>SUMPRODUCT(-(-('સત્રાંત પરિણામ પત્રક '!A8:A79="OPEN")),-(-('સત્રાંત પરિણામ પત્રક '!B8:B79="GIRL")),-(-('સત્રાંત પરિણામ પત્રક '!AL8:AL79="E")))</f>
        <v>0</v>
      </c>
      <c r="AJ30" s="104" t="e">
        <f>ROUND(AI30*100/'સત્રાંત પરિણામ પત્રક '!D84,0)</f>
        <v>#DIV/0!</v>
      </c>
      <c r="AK30" s="77">
        <f>AG30+AI30</f>
        <v>0</v>
      </c>
      <c r="AL30" s="104" t="e">
        <f>ROUND(AK30*100/'સત્રાંત પરિણામ પત્રક '!F84,0)</f>
        <v>#DIV/0!</v>
      </c>
      <c r="AM30" s="104">
        <f>SUMPRODUCT(-(-('સત્રાંત પરિણામ પત્રક '!A8:A79="OPEN")),-(-('સત્રાંત પરિણામ પત્રક '!B8:B79="BOY")),-(-('સત્રાંત પરિણામ પત્રક '!AQ8:AQ79="E")))</f>
        <v>0</v>
      </c>
      <c r="AN30" s="104" t="e">
        <f>ROUND(AM30*100/'સત્રાંત પરિણામ પત્રક '!B84,0)</f>
        <v>#DIV/0!</v>
      </c>
      <c r="AO30" s="104">
        <f>SUMPRODUCT(-(-('સત્રાંત પરિણામ પત્રક '!A8:A79="OPEN")),-(-('સત્રાંત પરિણામ પત્રક '!B8:B79="GIRL")),-(-('સત્રાંત પરિણામ પત્રક '!AQ8:AQ79="E")))</f>
        <v>0</v>
      </c>
      <c r="AP30" s="104" t="e">
        <f>ROUND(AO30*100/'સત્રાંત પરિણામ પત્રક '!D84,0)</f>
        <v>#DIV/0!</v>
      </c>
      <c r="AQ30" s="77">
        <f>AM30+AO30</f>
        <v>0</v>
      </c>
      <c r="AR30" s="104" t="e">
        <f>ROUND(AQ30*100/'સત્રાંત પરિણામ પત્રક '!F84,0)</f>
        <v>#DIV/0!</v>
      </c>
      <c r="AS30" s="104">
        <f>SUMPRODUCT(-(-('સત્રાંત પરિણામ પત્રક '!A8:A79="OPEN")),-(-('સત્રાંત પરિણામ પત્રક '!B8:B79="BOY")),-(-('સત્રાંત પરિણામ પત્રક '!AV8:AV79="E")))</f>
        <v>0</v>
      </c>
      <c r="AT30" s="104" t="e">
        <f>ROUND(AS30*100/'સત્રાંત પરિણામ પત્રક '!B84,0)</f>
        <v>#DIV/0!</v>
      </c>
      <c r="AU30" s="104">
        <f>SUMPRODUCT(-(-('સત્રાંત પરિણામ પત્રક '!A8:A79="OPEN")),-(-('સત્રાંત પરિણામ પત્રક '!B8:B79="GIRL")),-(-('સત્રાંત પરિણામ પત્રક '!AV8:AV79="E")))</f>
        <v>0</v>
      </c>
      <c r="AV30" s="104" t="e">
        <f>ROUND(AU30*100/'સત્રાંત પરિણામ પત્રક '!D84,0)</f>
        <v>#DIV/0!</v>
      </c>
      <c r="AW30" s="77">
        <f>AS30+AU30</f>
        <v>0</v>
      </c>
      <c r="AX30" s="104" t="e">
        <f>ROUND(AW30*100/'સત્રાંત પરિણામ પત્રક '!F84,0)</f>
        <v>#DIV/0!</v>
      </c>
    </row>
    <row r="31" spans="1:50" ht="22.15" customHeight="1">
      <c r="A31" s="258" t="s">
        <v>32</v>
      </c>
      <c r="B31" s="29"/>
      <c r="C31" s="74">
        <f>SUM(C26:C30)</f>
        <v>0</v>
      </c>
      <c r="D31" s="104" t="e">
        <f>ROUND(C31*100/'સત્રાંત પરિણામ પત્રક '!B84,0)</f>
        <v>#DIV/0!</v>
      </c>
      <c r="E31" s="74">
        <f t="shared" ref="E31:AW31" si="3">SUM(E26:E30)</f>
        <v>0</v>
      </c>
      <c r="F31" s="104" t="e">
        <f>ROUND(E31*100/'સત્રાંત પરિણામ પત્રક '!D84,0)</f>
        <v>#DIV/0!</v>
      </c>
      <c r="G31" s="74">
        <f t="shared" si="3"/>
        <v>0</v>
      </c>
      <c r="H31" s="104" t="e">
        <f>ROUND(G31*100/'સત્રાંત પરિણામ પત્રક '!F84,0)</f>
        <v>#DIV/0!</v>
      </c>
      <c r="I31" s="74">
        <f t="shared" si="3"/>
        <v>0</v>
      </c>
      <c r="J31" s="104" t="e">
        <f>ROUND(I31*100/'સત્રાંત પરિણામ પત્રક '!B84,0)</f>
        <v>#DIV/0!</v>
      </c>
      <c r="K31" s="74">
        <f t="shared" si="3"/>
        <v>0</v>
      </c>
      <c r="L31" s="104" t="e">
        <f>ROUND(K31*100/'સત્રાંત પરિણામ પત્રક '!D84,0)</f>
        <v>#DIV/0!</v>
      </c>
      <c r="M31" s="74">
        <f t="shared" si="3"/>
        <v>0</v>
      </c>
      <c r="N31" s="104" t="e">
        <f>ROUND(M31*100/'સત્રાંત પરિણામ પત્રક '!F84,0)</f>
        <v>#DIV/0!</v>
      </c>
      <c r="O31" s="74">
        <f t="shared" si="3"/>
        <v>0</v>
      </c>
      <c r="P31" s="104" t="e">
        <f>ROUND(O31*100/'સત્રાંત પરિણામ પત્રક '!B84,0)</f>
        <v>#DIV/0!</v>
      </c>
      <c r="Q31" s="74">
        <f t="shared" si="3"/>
        <v>0</v>
      </c>
      <c r="R31" s="104" t="e">
        <f>ROUND(Q31*100/'સત્રાંત પરિણામ પત્રક '!D84,0)</f>
        <v>#DIV/0!</v>
      </c>
      <c r="S31" s="74">
        <f t="shared" si="3"/>
        <v>0</v>
      </c>
      <c r="T31" s="74" t="e">
        <f t="shared" si="3"/>
        <v>#DIV/0!</v>
      </c>
      <c r="U31" s="74">
        <f t="shared" si="3"/>
        <v>0</v>
      </c>
      <c r="V31" s="104" t="e">
        <f>ROUND(U31*100/'સત્રાંત પરિણામ પત્રક '!B84,0)</f>
        <v>#DIV/0!</v>
      </c>
      <c r="W31" s="74">
        <f t="shared" si="3"/>
        <v>0</v>
      </c>
      <c r="X31" s="104" t="e">
        <f>ROUND(W31*100/'સત્રાંત પરિણામ પત્રક '!D84,0)</f>
        <v>#DIV/0!</v>
      </c>
      <c r="Y31" s="74">
        <f t="shared" si="3"/>
        <v>0</v>
      </c>
      <c r="Z31" s="104" t="e">
        <f>ROUND(Y31*100/'સત્રાંત પરિણામ પત્રક '!F84,0)</f>
        <v>#DIV/0!</v>
      </c>
      <c r="AA31" s="74">
        <f t="shared" si="3"/>
        <v>0</v>
      </c>
      <c r="AB31" s="104" t="e">
        <f>ROUND(AA31*100/'સત્રાંત પરિણામ પત્રક '!B84,0)</f>
        <v>#DIV/0!</v>
      </c>
      <c r="AC31" s="74">
        <f t="shared" si="3"/>
        <v>0</v>
      </c>
      <c r="AD31" s="104" t="e">
        <f>ROUND(AC31*100/'સત્રાંત પરિણામ પત્રક '!D84,0)</f>
        <v>#DIV/0!</v>
      </c>
      <c r="AE31" s="74">
        <f t="shared" si="3"/>
        <v>0</v>
      </c>
      <c r="AF31" s="104" t="e">
        <f>ROUND(AE31*100/'સત્રાંત પરિણામ પત્રક '!F84,0)</f>
        <v>#DIV/0!</v>
      </c>
      <c r="AG31" s="74">
        <f t="shared" si="3"/>
        <v>0</v>
      </c>
      <c r="AH31" s="104" t="e">
        <f>ROUND(AG31*100/'સત્રાંત પરિણામ પત્રક '!B84,0)</f>
        <v>#DIV/0!</v>
      </c>
      <c r="AI31" s="74">
        <f t="shared" si="3"/>
        <v>0</v>
      </c>
      <c r="AJ31" s="104" t="e">
        <f>ROUND(AI31*100/'સત્રાંત પરિણામ પત્રક '!D84,0)</f>
        <v>#DIV/0!</v>
      </c>
      <c r="AK31" s="74">
        <f t="shared" si="3"/>
        <v>0</v>
      </c>
      <c r="AL31" s="104" t="e">
        <f>ROUND(AK31*100/'સત્રાંત પરિણામ પત્રક '!F84,0)</f>
        <v>#DIV/0!</v>
      </c>
      <c r="AM31" s="74">
        <f t="shared" si="3"/>
        <v>0</v>
      </c>
      <c r="AN31" s="104" t="e">
        <f>ROUND(AM31*100/'સત્રાંત પરિણામ પત્રક '!B84,0)</f>
        <v>#DIV/0!</v>
      </c>
      <c r="AO31" s="74">
        <f t="shared" si="3"/>
        <v>0</v>
      </c>
      <c r="AP31" s="104" t="e">
        <f>ROUND(AO31*100/'સત્રાંત પરિણામ પત્રક '!D84,0)</f>
        <v>#DIV/0!</v>
      </c>
      <c r="AQ31" s="74">
        <f t="shared" si="3"/>
        <v>0</v>
      </c>
      <c r="AR31" s="104" t="e">
        <f>ROUND(AQ31*100/'સત્રાંત પરિણામ પત્રક '!F84,0)</f>
        <v>#DIV/0!</v>
      </c>
      <c r="AS31" s="74">
        <f t="shared" si="3"/>
        <v>0</v>
      </c>
      <c r="AT31" s="104" t="e">
        <f>ROUND(AS31*100/'સત્રાંત પરિણામ પત્રક '!B84,0)</f>
        <v>#DIV/0!</v>
      </c>
      <c r="AU31" s="74">
        <f t="shared" si="3"/>
        <v>0</v>
      </c>
      <c r="AV31" s="104" t="e">
        <f>ROUND(AU31*100/'સત્રાંત પરિણામ પત્રક '!D84,0)</f>
        <v>#DIV/0!</v>
      </c>
      <c r="AW31" s="74">
        <f t="shared" si="3"/>
        <v>0</v>
      </c>
      <c r="AX31" s="104" t="e">
        <f>ROUND(AW31*100/'સત્રાંત પરિણામ પત્રક '!F84,0)</f>
        <v>#DIV/0!</v>
      </c>
    </row>
    <row r="32" spans="1:50" ht="22.15" customHeight="1">
      <c r="A32" s="261"/>
      <c r="B32" s="47"/>
      <c r="C32" s="78"/>
      <c r="D32" s="78"/>
      <c r="E32" s="78"/>
      <c r="F32" s="78"/>
      <c r="G32" s="79"/>
      <c r="H32" s="78"/>
      <c r="I32" s="78"/>
      <c r="J32" s="78"/>
      <c r="K32" s="78"/>
      <c r="L32" s="78"/>
      <c r="M32" s="79"/>
      <c r="N32" s="78"/>
      <c r="O32" s="78"/>
      <c r="P32" s="78"/>
      <c r="Q32" s="78"/>
      <c r="R32" s="78"/>
      <c r="S32" s="79"/>
      <c r="T32" s="78"/>
      <c r="U32" s="78"/>
      <c r="V32" s="78"/>
      <c r="W32" s="78"/>
      <c r="X32" s="78"/>
      <c r="Y32" s="79"/>
      <c r="Z32" s="78"/>
      <c r="AA32" s="78"/>
      <c r="AB32" s="78"/>
      <c r="AC32" s="78"/>
      <c r="AD32" s="78"/>
      <c r="AE32" s="79"/>
      <c r="AF32" s="78"/>
      <c r="AG32" s="78"/>
      <c r="AH32" s="78"/>
      <c r="AI32" s="78"/>
      <c r="AJ32" s="78"/>
      <c r="AK32" s="79"/>
      <c r="AL32" s="78"/>
      <c r="AM32" s="78"/>
      <c r="AN32" s="78"/>
      <c r="AO32" s="78"/>
      <c r="AP32" s="78"/>
      <c r="AQ32" s="79"/>
      <c r="AR32" s="78"/>
      <c r="AS32" s="79"/>
      <c r="AT32" s="78"/>
      <c r="AU32" s="79"/>
      <c r="AV32" s="78"/>
      <c r="AW32" s="79"/>
      <c r="AX32" s="78"/>
    </row>
    <row r="33" spans="1:50" ht="22.15" customHeight="1">
      <c r="A33" s="708" t="s">
        <v>89</v>
      </c>
      <c r="B33" s="24" t="s">
        <v>23</v>
      </c>
      <c r="C33" s="77">
        <f>C8+C14+C20+C26</f>
        <v>0</v>
      </c>
      <c r="D33" s="104" t="e">
        <f>ROUND(C33*100/'સત્રાંત પરિણામ પત્રક '!B85,0)</f>
        <v>#DIV/0!</v>
      </c>
      <c r="E33" s="77">
        <f>E8+E14+E20+E26</f>
        <v>0</v>
      </c>
      <c r="F33" s="104" t="e">
        <f>ROUND(E33*100/'સત્રાંત પરિણામ પત્રક '!D85,0)</f>
        <v>#DIV/0!</v>
      </c>
      <c r="G33" s="77">
        <f>G8+G14+G20+G26</f>
        <v>0</v>
      </c>
      <c r="H33" s="104" t="e">
        <f>ROUND(G33*100/'સત્રાંત પરિણામ પત્રક '!F85,0)</f>
        <v>#DIV/0!</v>
      </c>
      <c r="I33" s="77">
        <f>I8+I14+I20+I26</f>
        <v>0</v>
      </c>
      <c r="J33" s="104" t="e">
        <f>ROUND(I33*100/'સત્રાંત પરિણામ પત્રક '!B85,0)</f>
        <v>#DIV/0!</v>
      </c>
      <c r="K33" s="77">
        <f>K8+K14+K20+K26</f>
        <v>0</v>
      </c>
      <c r="L33" s="104" t="e">
        <f>ROUND(K33*100/'સત્રાંત પરિણામ પત્રક '!D85,0)</f>
        <v>#DIV/0!</v>
      </c>
      <c r="M33" s="77">
        <f>M8+M14+M20+M26</f>
        <v>0</v>
      </c>
      <c r="N33" s="104" t="e">
        <f>ROUND(M33*100/'સત્રાંત પરિણામ પત્રક '!F85,0)</f>
        <v>#DIV/0!</v>
      </c>
      <c r="O33" s="77">
        <f>O8+O14+O20+O26</f>
        <v>0</v>
      </c>
      <c r="P33" s="104" t="e">
        <f>ROUND(O33*100/'સત્રાંત પરિણામ પત્રક '!B85,0)</f>
        <v>#DIV/0!</v>
      </c>
      <c r="Q33" s="77">
        <f>Q8+Q14+Q20+Q26</f>
        <v>0</v>
      </c>
      <c r="R33" s="104" t="e">
        <f>ROUND(Q33*100/'સત્રાંત પરિણામ પત્રક '!D85,0)</f>
        <v>#DIV/0!</v>
      </c>
      <c r="S33" s="77">
        <f>S8+S14+S20+S26</f>
        <v>0</v>
      </c>
      <c r="T33" s="104" t="e">
        <f>ROUND(S33*100/'સત્રાંત પરિણામ પત્રક '!F85,0)</f>
        <v>#DIV/0!</v>
      </c>
      <c r="U33" s="77">
        <f>U8+U14+U20+U26</f>
        <v>0</v>
      </c>
      <c r="V33" s="104" t="e">
        <f>ROUND(U33*100/'સત્રાંત પરિણામ પત્રક '!B85,0)</f>
        <v>#DIV/0!</v>
      </c>
      <c r="W33" s="77">
        <f>W8+W14+W20+W26</f>
        <v>0</v>
      </c>
      <c r="X33" s="104" t="e">
        <f>ROUND(W33*100/'સત્રાંત પરિણામ પત્રક '!D85,0)</f>
        <v>#DIV/0!</v>
      </c>
      <c r="Y33" s="77">
        <f>Y8+Y14+Y20+Y26</f>
        <v>0</v>
      </c>
      <c r="Z33" s="104" t="e">
        <f>ROUND(Y33*100/'સત્રાંત પરિણામ પત્રક '!F85,0)</f>
        <v>#DIV/0!</v>
      </c>
      <c r="AA33" s="77">
        <f>AA8+AA14+AA20+AA26</f>
        <v>0</v>
      </c>
      <c r="AB33" s="104" t="e">
        <f>ROUND(AA33*100/'સત્રાંત પરિણામ પત્રક '!B85,0)</f>
        <v>#DIV/0!</v>
      </c>
      <c r="AC33" s="77">
        <f>AC8+AC14+AC20+AC26</f>
        <v>0</v>
      </c>
      <c r="AD33" s="104" t="e">
        <f>ROUND(AC33*100/'સત્રાંત પરિણામ પત્રક '!D85,0)</f>
        <v>#DIV/0!</v>
      </c>
      <c r="AE33" s="77">
        <f>AE8+AE14+AE20+AE26</f>
        <v>0</v>
      </c>
      <c r="AF33" s="104" t="e">
        <f>ROUND(AE33*100/'સત્રાંત પરિણામ પત્રક '!F85,0)</f>
        <v>#DIV/0!</v>
      </c>
      <c r="AG33" s="77">
        <f>AG8+AG14+AG20+AG26</f>
        <v>0</v>
      </c>
      <c r="AH33" s="104" t="e">
        <f>ROUND(AG33*100/'સત્રાંત પરિણામ પત્રક '!B85,0)</f>
        <v>#DIV/0!</v>
      </c>
      <c r="AI33" s="77">
        <f>AI8+AI14+AI20+AI26</f>
        <v>0</v>
      </c>
      <c r="AJ33" s="104" t="e">
        <f>ROUND(AI33*100/'સત્રાંત પરિણામ પત્રક '!D85,0)</f>
        <v>#DIV/0!</v>
      </c>
      <c r="AK33" s="77">
        <f>AK8+AK14+AK20+AK26</f>
        <v>0</v>
      </c>
      <c r="AL33" s="104" t="e">
        <f>ROUND(AK33*100/'સત્રાંત પરિણામ પત્રક '!F85,0)</f>
        <v>#DIV/0!</v>
      </c>
      <c r="AM33" s="77">
        <f>AM8+AM14+AM20+AM26</f>
        <v>0</v>
      </c>
      <c r="AN33" s="104" t="e">
        <f>ROUND(AM33*100/'સત્રાંત પરિણામ પત્રક '!B85,0)</f>
        <v>#DIV/0!</v>
      </c>
      <c r="AO33" s="77">
        <f>AO8+AO14+AO20+AO26</f>
        <v>0</v>
      </c>
      <c r="AP33" s="104" t="e">
        <f>ROUND(AO33*100/'સત્રાંત પરિણામ પત્રક '!D85,0)</f>
        <v>#DIV/0!</v>
      </c>
      <c r="AQ33" s="77">
        <f>AQ8+AQ14+AQ20+AQ26</f>
        <v>0</v>
      </c>
      <c r="AR33" s="104" t="e">
        <f>ROUND(AQ33*100/'સત્રાંત પરિણામ પત્રક '!F85,0)</f>
        <v>#DIV/0!</v>
      </c>
      <c r="AS33" s="77">
        <f>AS8+AS14+AS20+AS26</f>
        <v>0</v>
      </c>
      <c r="AT33" s="104" t="e">
        <f>ROUND(AS33*100/'સત્રાંત પરિણામ પત્રક '!B85,0)</f>
        <v>#DIV/0!</v>
      </c>
      <c r="AU33" s="77">
        <f>AU8+AU14+AU20+AU26</f>
        <v>0</v>
      </c>
      <c r="AV33" s="104" t="e">
        <f>ROUND(AU33*100/'સત્રાંત પરિણામ પત્રક '!D85,0)</f>
        <v>#DIV/0!</v>
      </c>
      <c r="AW33" s="77">
        <f>AW8+AW14+AW20+AW26</f>
        <v>0</v>
      </c>
      <c r="AX33" s="104" t="e">
        <f>ROUND(AW33*100/'સત્રાંત પરિણામ પત્રક '!F85,0)</f>
        <v>#DIV/0!</v>
      </c>
    </row>
    <row r="34" spans="1:50" ht="22.15" customHeight="1">
      <c r="A34" s="710"/>
      <c r="B34" s="24" t="s">
        <v>24</v>
      </c>
      <c r="C34" s="77">
        <f>C9+C15+C21+C27</f>
        <v>0</v>
      </c>
      <c r="D34" s="104" t="e">
        <f>ROUND(C34*100/'સત્રાંત પરિણામ પત્રક '!B85,0)</f>
        <v>#DIV/0!</v>
      </c>
      <c r="E34" s="77">
        <f>E9+E15+E21+E27</f>
        <v>0</v>
      </c>
      <c r="F34" s="104" t="e">
        <f>ROUND(E34*100/'સત્રાંત પરિણામ પત્રક '!D85,0)</f>
        <v>#DIV/0!</v>
      </c>
      <c r="G34" s="77">
        <f>C34+E34</f>
        <v>0</v>
      </c>
      <c r="H34" s="104" t="e">
        <f>ROUND(G34*100/'સત્રાંત પરિણામ પત્રક '!F85,0)</f>
        <v>#DIV/0!</v>
      </c>
      <c r="I34" s="77">
        <f>I9+I15+I21+I27</f>
        <v>0</v>
      </c>
      <c r="J34" s="104" t="e">
        <f>ROUND(I34*100/'સત્રાંત પરિણામ પત્રક '!B85,0)</f>
        <v>#DIV/0!</v>
      </c>
      <c r="K34" s="77">
        <f>K9+K15+K21+K27</f>
        <v>0</v>
      </c>
      <c r="L34" s="104" t="e">
        <f>ROUND(K34*100/'સત્રાંત પરિણામ પત્રક '!D85,0)</f>
        <v>#DIV/0!</v>
      </c>
      <c r="M34" s="77">
        <f>I34+K34</f>
        <v>0</v>
      </c>
      <c r="N34" s="104" t="e">
        <f>ROUND(M34*100/'સત્રાંત પરિણામ પત્રક '!F85,0)</f>
        <v>#DIV/0!</v>
      </c>
      <c r="O34" s="77">
        <f>O9+O15+O21+O27</f>
        <v>0</v>
      </c>
      <c r="P34" s="104" t="e">
        <f>ROUND(O34*100/'સત્રાંત પરિણામ પત્રક '!B85,0)</f>
        <v>#DIV/0!</v>
      </c>
      <c r="Q34" s="77">
        <f>Q9+Q15+Q21+Q27</f>
        <v>0</v>
      </c>
      <c r="R34" s="104" t="e">
        <f>ROUND(Q34*100/'સત્રાંત પરિણામ પત્રક '!D85,0)</f>
        <v>#DIV/0!</v>
      </c>
      <c r="S34" s="77">
        <f>O34+Q34</f>
        <v>0</v>
      </c>
      <c r="T34" s="104" t="e">
        <f>ROUND(S34*100/'સત્રાંત પરિણામ પત્રક '!F85,0)</f>
        <v>#DIV/0!</v>
      </c>
      <c r="U34" s="77">
        <f>U9+U15+U21+U27</f>
        <v>0</v>
      </c>
      <c r="V34" s="104" t="e">
        <f>ROUND(U34*100/'સત્રાંત પરિણામ પત્રક '!B85,0)</f>
        <v>#DIV/0!</v>
      </c>
      <c r="W34" s="77">
        <f>W9+W15+W21+W27</f>
        <v>0</v>
      </c>
      <c r="X34" s="104" t="e">
        <f>ROUND(W34*100/'સત્રાંત પરિણામ પત્રક '!D85,0)</f>
        <v>#DIV/0!</v>
      </c>
      <c r="Y34" s="77">
        <f>U34+W34</f>
        <v>0</v>
      </c>
      <c r="Z34" s="104" t="e">
        <f>ROUND(Y34*100/'સત્રાંત પરિણામ પત્રક '!F85,0)</f>
        <v>#DIV/0!</v>
      </c>
      <c r="AA34" s="77">
        <f>AA9+AA15+AA21+AA27</f>
        <v>0</v>
      </c>
      <c r="AB34" s="104" t="e">
        <f>ROUND(AA34*100/'સત્રાંત પરિણામ પત્રક '!B85,0)</f>
        <v>#DIV/0!</v>
      </c>
      <c r="AC34" s="77">
        <f>AC9+AC15+AC21+AC27</f>
        <v>0</v>
      </c>
      <c r="AD34" s="104" t="e">
        <f>ROUND(AC34*100/'સત્રાંત પરિણામ પત્રક '!D85,0)</f>
        <v>#DIV/0!</v>
      </c>
      <c r="AE34" s="77">
        <f>AA34+AC34</f>
        <v>0</v>
      </c>
      <c r="AF34" s="104" t="e">
        <f>ROUND(AE34*100/'સત્રાંત પરિણામ પત્રક '!F85,0)</f>
        <v>#DIV/0!</v>
      </c>
      <c r="AG34" s="77">
        <f>AG9+AG15+AG21+AG27</f>
        <v>0</v>
      </c>
      <c r="AH34" s="104" t="e">
        <f>ROUND(AG34*100/'સત્રાંત પરિણામ પત્રક '!B85,0)</f>
        <v>#DIV/0!</v>
      </c>
      <c r="AI34" s="77">
        <f>AI9+AI15+AI21+AI27</f>
        <v>0</v>
      </c>
      <c r="AJ34" s="104" t="e">
        <f>ROUND(AI34*100/'સત્રાંત પરિણામ પત્રક '!D85,0)</f>
        <v>#DIV/0!</v>
      </c>
      <c r="AK34" s="77">
        <f>AG34+AI34</f>
        <v>0</v>
      </c>
      <c r="AL34" s="104" t="e">
        <f>ROUND(AK34*100/'સત્રાંત પરિણામ પત્રક '!F85,0)</f>
        <v>#DIV/0!</v>
      </c>
      <c r="AM34" s="77">
        <f>AM9+AM15+AM21+AM27</f>
        <v>0</v>
      </c>
      <c r="AN34" s="104" t="e">
        <f>ROUND(AM34*100/'સત્રાંત પરિણામ પત્રક '!B85,0)</f>
        <v>#DIV/0!</v>
      </c>
      <c r="AO34" s="77">
        <f>AO9+AO15+AO21+AO27</f>
        <v>0</v>
      </c>
      <c r="AP34" s="104" t="e">
        <f>ROUND(AO34*100/'સત્રાંત પરિણામ પત્રક '!D85,0)</f>
        <v>#DIV/0!</v>
      </c>
      <c r="AQ34" s="77">
        <f>AM34+AO34</f>
        <v>0</v>
      </c>
      <c r="AR34" s="104" t="e">
        <f>ROUND(AQ34*100/'સત્રાંત પરિણામ પત્રક '!F85,0)</f>
        <v>#DIV/0!</v>
      </c>
      <c r="AS34" s="77">
        <f>AS9+AS15+AS21+AS27</f>
        <v>0</v>
      </c>
      <c r="AT34" s="104" t="e">
        <f>ROUND(AS34*100/'સત્રાંત પરિણામ પત્રક '!B85,0)</f>
        <v>#DIV/0!</v>
      </c>
      <c r="AU34" s="77">
        <f>AU9+AU15+AU21+AU27</f>
        <v>0</v>
      </c>
      <c r="AV34" s="104" t="e">
        <f>ROUND(AU34*100/'સત્રાંત પરિણામ પત્રક '!D85,0)</f>
        <v>#DIV/0!</v>
      </c>
      <c r="AW34" s="77">
        <f>AS34+AU34</f>
        <v>0</v>
      </c>
      <c r="AX34" s="104" t="e">
        <f>ROUND(AW34*100/'સત્રાંત પરિણામ પત્રક '!F85,0)</f>
        <v>#DIV/0!</v>
      </c>
    </row>
    <row r="35" spans="1:50" ht="22.15" customHeight="1">
      <c r="A35" s="710"/>
      <c r="B35" s="24" t="s">
        <v>25</v>
      </c>
      <c r="C35" s="77">
        <f>C10+C16+C22+C28</f>
        <v>0</v>
      </c>
      <c r="D35" s="104" t="e">
        <f>ROUND(C35*100/'સત્રાંત પરિણામ પત્રક '!B85,0)</f>
        <v>#DIV/0!</v>
      </c>
      <c r="E35" s="77">
        <f>E10+E16+E22+E28</f>
        <v>0</v>
      </c>
      <c r="F35" s="104" t="e">
        <f>ROUND(E35*100/'સત્રાંત પરિણામ પત્રક '!D85,0)</f>
        <v>#DIV/0!</v>
      </c>
      <c r="G35" s="77">
        <f>C35+E35</f>
        <v>0</v>
      </c>
      <c r="H35" s="104" t="e">
        <f>ROUND(G35*100/'સત્રાંત પરિણામ પત્રક '!F85,0)</f>
        <v>#DIV/0!</v>
      </c>
      <c r="I35" s="77">
        <f>I10+I16+I22+I28</f>
        <v>0</v>
      </c>
      <c r="J35" s="104" t="e">
        <f>ROUND(I35*100/'સત્રાંત પરિણામ પત્રક '!B85,0)</f>
        <v>#DIV/0!</v>
      </c>
      <c r="K35" s="77">
        <f>K10+K16+K22+K28</f>
        <v>0</v>
      </c>
      <c r="L35" s="104" t="e">
        <f>ROUND(K35*100/'સત્રાંત પરિણામ પત્રક '!D85,0)</f>
        <v>#DIV/0!</v>
      </c>
      <c r="M35" s="77">
        <f>I35+K35</f>
        <v>0</v>
      </c>
      <c r="N35" s="104" t="e">
        <f>ROUND(M35*100/'સત્રાંત પરિણામ પત્રક '!F85,0)</f>
        <v>#DIV/0!</v>
      </c>
      <c r="O35" s="77">
        <f>O10+O16+O22+O28</f>
        <v>0</v>
      </c>
      <c r="P35" s="104" t="e">
        <f>ROUND(O35*100/'સત્રાંત પરિણામ પત્રક '!B85,0)</f>
        <v>#DIV/0!</v>
      </c>
      <c r="Q35" s="77">
        <f>Q10+Q16+Q22+Q28</f>
        <v>0</v>
      </c>
      <c r="R35" s="104" t="e">
        <f>ROUND(Q35*100/'સત્રાંત પરિણામ પત્રક '!D85,0)</f>
        <v>#DIV/0!</v>
      </c>
      <c r="S35" s="77">
        <f>O35+Q35</f>
        <v>0</v>
      </c>
      <c r="T35" s="104" t="e">
        <f>ROUND(S35*100/'સત્રાંત પરિણામ પત્રક '!F85,0)</f>
        <v>#DIV/0!</v>
      </c>
      <c r="U35" s="77">
        <f>U10+U16+U22+U28</f>
        <v>0</v>
      </c>
      <c r="V35" s="104" t="e">
        <f>ROUND(U35*100/'સત્રાંત પરિણામ પત્રક '!B85,0)</f>
        <v>#DIV/0!</v>
      </c>
      <c r="W35" s="77">
        <f>W10+W16+W22+W28</f>
        <v>0</v>
      </c>
      <c r="X35" s="104" t="e">
        <f>ROUND(W35*100/'સત્રાંત પરિણામ પત્રક '!D85,0)</f>
        <v>#DIV/0!</v>
      </c>
      <c r="Y35" s="77">
        <f>U35+W35</f>
        <v>0</v>
      </c>
      <c r="Z35" s="104" t="e">
        <f>ROUND(Y35*100/'સત્રાંત પરિણામ પત્રક '!F85,0)</f>
        <v>#DIV/0!</v>
      </c>
      <c r="AA35" s="77">
        <f>AA10+AA16+AA22+AA28</f>
        <v>0</v>
      </c>
      <c r="AB35" s="104" t="e">
        <f>ROUND(AA35*100/'સત્રાંત પરિણામ પત્રક '!B85,0)</f>
        <v>#DIV/0!</v>
      </c>
      <c r="AC35" s="77">
        <f>AC10+AC16+AC22+AC28</f>
        <v>0</v>
      </c>
      <c r="AD35" s="104" t="e">
        <f>ROUND(AC35*100/'સત્રાંત પરિણામ પત્રક '!D85,0)</f>
        <v>#DIV/0!</v>
      </c>
      <c r="AE35" s="77">
        <f>AA35+AC35</f>
        <v>0</v>
      </c>
      <c r="AF35" s="104" t="e">
        <f>ROUND(AE35*100/'સત્રાંત પરિણામ પત્રક '!F85,0)</f>
        <v>#DIV/0!</v>
      </c>
      <c r="AG35" s="77">
        <f>AG10+AG16+AG22+AG28</f>
        <v>0</v>
      </c>
      <c r="AH35" s="104" t="e">
        <f>ROUND(AG35*100/'સત્રાંત પરિણામ પત્રક '!B85,0)</f>
        <v>#DIV/0!</v>
      </c>
      <c r="AI35" s="77">
        <f>AI10+AI16+AI22+AI28</f>
        <v>0</v>
      </c>
      <c r="AJ35" s="104" t="e">
        <f>ROUND(AI35*100/'સત્રાંત પરિણામ પત્રક '!D85,0)</f>
        <v>#DIV/0!</v>
      </c>
      <c r="AK35" s="77">
        <f>AG35+AI35</f>
        <v>0</v>
      </c>
      <c r="AL35" s="104" t="e">
        <f>ROUND(AK35*100/'સત્રાંત પરિણામ પત્રક '!F85,0)</f>
        <v>#DIV/0!</v>
      </c>
      <c r="AM35" s="77">
        <f>AM10+AM16+AM22+AM28</f>
        <v>0</v>
      </c>
      <c r="AN35" s="104" t="e">
        <f>ROUND(AM35*100/'સત્રાંત પરિણામ પત્રક '!B85,0)</f>
        <v>#DIV/0!</v>
      </c>
      <c r="AO35" s="77">
        <f>AO10+AO16+AO22+AO28</f>
        <v>0</v>
      </c>
      <c r="AP35" s="104" t="e">
        <f>ROUND(AO35*100/'સત્રાંત પરિણામ પત્રક '!D85,0)</f>
        <v>#DIV/0!</v>
      </c>
      <c r="AQ35" s="77">
        <f>AM35+AO35</f>
        <v>0</v>
      </c>
      <c r="AR35" s="104" t="e">
        <f>ROUND(AQ35*100/'સત્રાંત પરિણામ પત્રક '!F85,0)</f>
        <v>#DIV/0!</v>
      </c>
      <c r="AS35" s="77">
        <f>AS10+AS16+AS22+AS28</f>
        <v>0</v>
      </c>
      <c r="AT35" s="104" t="e">
        <f>ROUND(AS35*100/'સત્રાંત પરિણામ પત્રક '!B85,0)</f>
        <v>#DIV/0!</v>
      </c>
      <c r="AU35" s="77">
        <f>AU10+AU16+AU22+AU28</f>
        <v>0</v>
      </c>
      <c r="AV35" s="104" t="e">
        <f>ROUND(AU35*100/'સત્રાંત પરિણામ પત્રક '!D85,0)</f>
        <v>#DIV/0!</v>
      </c>
      <c r="AW35" s="77">
        <f>AS35+AU35</f>
        <v>0</v>
      </c>
      <c r="AX35" s="104" t="e">
        <f>ROUND(AW35*100/'સત્રાંત પરિણામ પત્રક '!F85,0)</f>
        <v>#DIV/0!</v>
      </c>
    </row>
    <row r="36" spans="1:50" ht="22.15" customHeight="1">
      <c r="A36" s="710"/>
      <c r="B36" s="24" t="s">
        <v>26</v>
      </c>
      <c r="C36" s="77">
        <f>C11+C17+C23+C29</f>
        <v>0</v>
      </c>
      <c r="D36" s="104" t="e">
        <f>ROUND(C36*100/'સત્રાંત પરિણામ પત્રક '!B85,0)</f>
        <v>#DIV/0!</v>
      </c>
      <c r="E36" s="77">
        <f>E11+E17+E23+E29</f>
        <v>0</v>
      </c>
      <c r="F36" s="104" t="e">
        <f>ROUND(E36*100/'સત્રાંત પરિણામ પત્રક '!D85,0)</f>
        <v>#DIV/0!</v>
      </c>
      <c r="G36" s="77">
        <f>C36+E36</f>
        <v>0</v>
      </c>
      <c r="H36" s="104" t="e">
        <f>ROUND(G36*100/'સત્રાંત પરિણામ પત્રક '!F85,0)</f>
        <v>#DIV/0!</v>
      </c>
      <c r="I36" s="77">
        <f>I11+I17+I23+I29</f>
        <v>0</v>
      </c>
      <c r="J36" s="104" t="e">
        <f>ROUND(I36*100/'સત્રાંત પરિણામ પત્રક '!B85,0)</f>
        <v>#DIV/0!</v>
      </c>
      <c r="K36" s="77">
        <f>K11+K17+K23+K29</f>
        <v>0</v>
      </c>
      <c r="L36" s="104" t="e">
        <f>ROUND(K36*100/'સત્રાંત પરિણામ પત્રક '!D85,0)</f>
        <v>#DIV/0!</v>
      </c>
      <c r="M36" s="77">
        <f>I36+K36</f>
        <v>0</v>
      </c>
      <c r="N36" s="104" t="e">
        <f>ROUND(M36*100/'સત્રાંત પરિણામ પત્રક '!F85,0)</f>
        <v>#DIV/0!</v>
      </c>
      <c r="O36" s="77">
        <f>O11+O17+O23+O29</f>
        <v>0</v>
      </c>
      <c r="P36" s="104" t="e">
        <f>ROUND(O36*100/'સત્રાંત પરિણામ પત્રક '!B85,0)</f>
        <v>#DIV/0!</v>
      </c>
      <c r="Q36" s="77">
        <f>Q11+Q17+Q23+Q29</f>
        <v>0</v>
      </c>
      <c r="R36" s="104" t="e">
        <f>ROUND(Q36*100/'સત્રાંત પરિણામ પત્રક '!D85,0)</f>
        <v>#DIV/0!</v>
      </c>
      <c r="S36" s="77">
        <f>O36+Q36</f>
        <v>0</v>
      </c>
      <c r="T36" s="104" t="e">
        <f>ROUND(S36*100/'સત્રાંત પરિણામ પત્રક '!F85,0)</f>
        <v>#DIV/0!</v>
      </c>
      <c r="U36" s="77">
        <f>U11+U17+U23+U29</f>
        <v>0</v>
      </c>
      <c r="V36" s="104" t="e">
        <f>ROUND(U36*100/'સત્રાંત પરિણામ પત્રક '!B85,0)</f>
        <v>#DIV/0!</v>
      </c>
      <c r="W36" s="77">
        <f>W11+W17+W23+W29</f>
        <v>0</v>
      </c>
      <c r="X36" s="104" t="e">
        <f>ROUND(W36*100/'સત્રાંત પરિણામ પત્રક '!D85,0)</f>
        <v>#DIV/0!</v>
      </c>
      <c r="Y36" s="77">
        <f>U36+W36</f>
        <v>0</v>
      </c>
      <c r="Z36" s="104" t="e">
        <f>ROUND(Y36*100/'સત્રાંત પરિણામ પત્રક '!F85,0)</f>
        <v>#DIV/0!</v>
      </c>
      <c r="AA36" s="77">
        <f>AA11+AA17+AA23+AA29</f>
        <v>0</v>
      </c>
      <c r="AB36" s="104" t="e">
        <f>ROUND(AA36*100/'સત્રાંત પરિણામ પત્રક '!B85,0)</f>
        <v>#DIV/0!</v>
      </c>
      <c r="AC36" s="77">
        <f>AC11+AC17+AC23+AC29</f>
        <v>0</v>
      </c>
      <c r="AD36" s="104" t="e">
        <f>ROUND(AC36*100/'સત્રાંત પરિણામ પત્રક '!D85,0)</f>
        <v>#DIV/0!</v>
      </c>
      <c r="AE36" s="77">
        <f>AA36+AC36</f>
        <v>0</v>
      </c>
      <c r="AF36" s="104" t="e">
        <f>ROUND(AE36*100/'સત્રાંત પરિણામ પત્રક '!F85,0)</f>
        <v>#DIV/0!</v>
      </c>
      <c r="AG36" s="77">
        <f>AG11+AG17+AG23+AG29</f>
        <v>0</v>
      </c>
      <c r="AH36" s="104" t="e">
        <f>ROUND(AG36*100/'સત્રાંત પરિણામ પત્રક '!B85,0)</f>
        <v>#DIV/0!</v>
      </c>
      <c r="AI36" s="77">
        <f>AI11+AI17+AI23+AI29</f>
        <v>0</v>
      </c>
      <c r="AJ36" s="104" t="e">
        <f>ROUND(AI36*100/'સત્રાંત પરિણામ પત્રક '!D85,0)</f>
        <v>#DIV/0!</v>
      </c>
      <c r="AK36" s="77">
        <f>AG36+AI36</f>
        <v>0</v>
      </c>
      <c r="AL36" s="104" t="e">
        <f>ROUND(AK36*100/'સત્રાંત પરિણામ પત્રક '!F85,0)</f>
        <v>#DIV/0!</v>
      </c>
      <c r="AM36" s="77">
        <f>AM11+AM17+AM23+AM29</f>
        <v>0</v>
      </c>
      <c r="AN36" s="104" t="e">
        <f>ROUND(AM36*100/'સત્રાંત પરિણામ પત્રક '!B85,0)</f>
        <v>#DIV/0!</v>
      </c>
      <c r="AO36" s="77">
        <f>AO11+AO17+AO23+AO29</f>
        <v>0</v>
      </c>
      <c r="AP36" s="104" t="e">
        <f>ROUND(AO36*100/'સત્રાંત પરિણામ પત્રક '!D85,0)</f>
        <v>#DIV/0!</v>
      </c>
      <c r="AQ36" s="77">
        <f>AM36+AO36</f>
        <v>0</v>
      </c>
      <c r="AR36" s="104" t="e">
        <f>ROUND(AQ36*100/'સત્રાંત પરિણામ પત્રક '!F85,0)</f>
        <v>#DIV/0!</v>
      </c>
      <c r="AS36" s="77">
        <f>AS11+AS17+AS23+AS29</f>
        <v>0</v>
      </c>
      <c r="AT36" s="104" t="e">
        <f>ROUND(AS36*100/'સત્રાંત પરિણામ પત્રક '!B85,0)</f>
        <v>#DIV/0!</v>
      </c>
      <c r="AU36" s="77">
        <f>AU11+AU17+AU23+AU29</f>
        <v>0</v>
      </c>
      <c r="AV36" s="104" t="e">
        <f>ROUND(AU36*100/'સત્રાંત પરિણામ પત્રક '!D85,0)</f>
        <v>#DIV/0!</v>
      </c>
      <c r="AW36" s="77">
        <f>AS36+AU36</f>
        <v>0</v>
      </c>
      <c r="AX36" s="104" t="e">
        <f>ROUND(AW36*100/'સત્રાંત પરિણામ પત્રક '!F85,0)</f>
        <v>#DIV/0!</v>
      </c>
    </row>
    <row r="37" spans="1:50" ht="22.15" customHeight="1">
      <c r="A37" s="711"/>
      <c r="B37" s="24" t="s">
        <v>22</v>
      </c>
      <c r="C37" s="77">
        <f>C12+C18+C24+C30</f>
        <v>0</v>
      </c>
      <c r="D37" s="104" t="e">
        <f>ROUND(C37*100/'સત્રાંત પરિણામ પત્રક '!B85,0)</f>
        <v>#DIV/0!</v>
      </c>
      <c r="E37" s="77">
        <f>E12+E18+E24+E30</f>
        <v>0</v>
      </c>
      <c r="F37" s="104" t="e">
        <f>ROUND(E37*100/'સત્રાંત પરિણામ પત્રક '!D85,0)</f>
        <v>#DIV/0!</v>
      </c>
      <c r="G37" s="77">
        <f>C37+E37</f>
        <v>0</v>
      </c>
      <c r="H37" s="104" t="e">
        <f>ROUND(G37*100/'સત્રાંત પરિણામ પત્રક '!F85,0)</f>
        <v>#DIV/0!</v>
      </c>
      <c r="I37" s="77">
        <f>I12+I18+I24+I30</f>
        <v>0</v>
      </c>
      <c r="J37" s="104" t="e">
        <f>ROUND(I37*100/'સત્રાંત પરિણામ પત્રક '!B85,0)</f>
        <v>#DIV/0!</v>
      </c>
      <c r="K37" s="77">
        <f>K12+K18+K24+K30</f>
        <v>0</v>
      </c>
      <c r="L37" s="104" t="e">
        <f>ROUND(K37*100/'સત્રાંત પરિણામ પત્રક '!D85,0)</f>
        <v>#DIV/0!</v>
      </c>
      <c r="M37" s="77">
        <f>I37+K37</f>
        <v>0</v>
      </c>
      <c r="N37" s="104" t="e">
        <f>ROUND(M37*100/'સત્રાંત પરિણામ પત્રક '!F85,0)</f>
        <v>#DIV/0!</v>
      </c>
      <c r="O37" s="77">
        <f>O12+O18+O24+O30</f>
        <v>0</v>
      </c>
      <c r="P37" s="104" t="e">
        <f>ROUND(O37*100/'સત્રાંત પરિણામ પત્રક '!B85,0)</f>
        <v>#DIV/0!</v>
      </c>
      <c r="Q37" s="77">
        <f>Q12+Q18+Q24+Q30</f>
        <v>0</v>
      </c>
      <c r="R37" s="104" t="e">
        <f>ROUND(Q37*100/'સત્રાંત પરિણામ પત્રક '!D85,0)</f>
        <v>#DIV/0!</v>
      </c>
      <c r="S37" s="77">
        <f>O37+Q37</f>
        <v>0</v>
      </c>
      <c r="T37" s="104" t="e">
        <f>ROUND(S37*100/'સત્રાંત પરિણામ પત્રક '!F85,0)</f>
        <v>#DIV/0!</v>
      </c>
      <c r="U37" s="77">
        <f>U12+U18+U24+U30</f>
        <v>0</v>
      </c>
      <c r="V37" s="104" t="e">
        <f>ROUND(U37*100/'સત્રાંત પરિણામ પત્રક '!B85,0)</f>
        <v>#DIV/0!</v>
      </c>
      <c r="W37" s="77">
        <f>W12+W18+W24+W30</f>
        <v>0</v>
      </c>
      <c r="X37" s="104" t="e">
        <f>ROUND(W37*100/'સત્રાંત પરિણામ પત્રક '!D85,0)</f>
        <v>#DIV/0!</v>
      </c>
      <c r="Y37" s="77">
        <f>U37+W37</f>
        <v>0</v>
      </c>
      <c r="Z37" s="104" t="e">
        <f>ROUND(Y37*100/'સત્રાંત પરિણામ પત્રક '!F85,0)</f>
        <v>#DIV/0!</v>
      </c>
      <c r="AA37" s="77">
        <f>AA12+AA18+AA24+AA30</f>
        <v>0</v>
      </c>
      <c r="AB37" s="104" t="e">
        <f>ROUND(AA37*100/'સત્રાંત પરિણામ પત્રક '!B85,0)</f>
        <v>#DIV/0!</v>
      </c>
      <c r="AC37" s="77">
        <f>AC12+AC18+AC24+AC30</f>
        <v>0</v>
      </c>
      <c r="AD37" s="104" t="e">
        <f>ROUND(AC37*100/'સત્રાંત પરિણામ પત્રક '!D85,0)</f>
        <v>#DIV/0!</v>
      </c>
      <c r="AE37" s="77">
        <f>AA37+AC37</f>
        <v>0</v>
      </c>
      <c r="AF37" s="104" t="e">
        <f>ROUND(AE37*100/'સત્રાંત પરિણામ પત્રક '!F85,0)</f>
        <v>#DIV/0!</v>
      </c>
      <c r="AG37" s="77">
        <f>AG12+AG18+AG24+AG30</f>
        <v>0</v>
      </c>
      <c r="AH37" s="104" t="e">
        <f>ROUND(AG37*100/'સત્રાંત પરિણામ પત્રક '!B85,0)</f>
        <v>#DIV/0!</v>
      </c>
      <c r="AI37" s="77">
        <f>AI12+AI18+AI24+AI30</f>
        <v>0</v>
      </c>
      <c r="AJ37" s="104" t="e">
        <f>ROUND(AI37*100/'સત્રાંત પરિણામ પત્રક '!D85,0)</f>
        <v>#DIV/0!</v>
      </c>
      <c r="AK37" s="77">
        <f>AG37+AI37</f>
        <v>0</v>
      </c>
      <c r="AL37" s="104" t="e">
        <f>ROUND(AK37*100/'સત્રાંત પરિણામ પત્રક '!F85,0)</f>
        <v>#DIV/0!</v>
      </c>
      <c r="AM37" s="77">
        <f>AM12+AM18+AM24+AM30</f>
        <v>0</v>
      </c>
      <c r="AN37" s="104" t="e">
        <f>ROUND(AM37*100/'સત્રાંત પરિણામ પત્રક '!B85,0)</f>
        <v>#DIV/0!</v>
      </c>
      <c r="AO37" s="77">
        <f>AO12+AO18+AO24+AO30</f>
        <v>0</v>
      </c>
      <c r="AP37" s="104" t="e">
        <f>ROUND(AO37*100/'સત્રાંત પરિણામ પત્રક '!D85,0)</f>
        <v>#DIV/0!</v>
      </c>
      <c r="AQ37" s="77">
        <f>AM37+AO37</f>
        <v>0</v>
      </c>
      <c r="AR37" s="104" t="e">
        <f>ROUND(AQ37*100/'સત્રાંત પરિણામ પત્રક '!F85,0)</f>
        <v>#DIV/0!</v>
      </c>
      <c r="AS37" s="77">
        <f>AS12+AS18+AS24+AS30</f>
        <v>0</v>
      </c>
      <c r="AT37" s="104" t="e">
        <f>ROUND(AS37*100/'સત્રાંત પરિણામ પત્રક '!B85,0)</f>
        <v>#DIV/0!</v>
      </c>
      <c r="AU37" s="77">
        <f>AU12+AU18+AU24+AU30</f>
        <v>0</v>
      </c>
      <c r="AV37" s="104" t="e">
        <f>ROUND(AU37*100/'સત્રાંત પરિણામ પત્રક '!D85,0)</f>
        <v>#DIV/0!</v>
      </c>
      <c r="AW37" s="77">
        <f>AS37+AU37</f>
        <v>0</v>
      </c>
      <c r="AX37" s="104" t="e">
        <f>ROUND(AW37*100/'સત્રાંત પરિણામ પત્રક '!F85,0)</f>
        <v>#DIV/0!</v>
      </c>
    </row>
    <row r="38" spans="1:50" ht="22.15" customHeight="1">
      <c r="A38" s="258" t="s">
        <v>32</v>
      </c>
      <c r="B38" s="30"/>
      <c r="C38" s="74">
        <f>SUM(C33:C37)</f>
        <v>0</v>
      </c>
      <c r="D38" s="104" t="e">
        <f>ROUND(C38*100/'સત્રાંત પરિણામ પત્રક '!B85,0)</f>
        <v>#DIV/0!</v>
      </c>
      <c r="E38" s="74">
        <f t="shared" ref="E38:AW38" si="4">SUM(E33:E37)</f>
        <v>0</v>
      </c>
      <c r="F38" s="104" t="e">
        <f>ROUND(E38*100/'સત્રાંત પરિણામ પત્રક '!D85,0)</f>
        <v>#DIV/0!</v>
      </c>
      <c r="G38" s="74">
        <f t="shared" si="4"/>
        <v>0</v>
      </c>
      <c r="H38" s="104" t="e">
        <f>ROUND(G38*100/'સત્રાંત પરિણામ પત્રક '!F85,0)</f>
        <v>#DIV/0!</v>
      </c>
      <c r="I38" s="74">
        <f t="shared" si="4"/>
        <v>0</v>
      </c>
      <c r="J38" s="104" t="e">
        <f>ROUND(I38*100/'સત્રાંત પરિણામ પત્રક '!B85,0)</f>
        <v>#DIV/0!</v>
      </c>
      <c r="K38" s="74">
        <f t="shared" si="4"/>
        <v>0</v>
      </c>
      <c r="L38" s="104" t="e">
        <f>ROUND(K38*100/'સત્રાંત પરિણામ પત્રક '!D85,0)</f>
        <v>#DIV/0!</v>
      </c>
      <c r="M38" s="74">
        <f t="shared" si="4"/>
        <v>0</v>
      </c>
      <c r="N38" s="104" t="e">
        <f>ROUND(M38*100/'સત્રાંત પરિણામ પત્રક '!F85,0)</f>
        <v>#DIV/0!</v>
      </c>
      <c r="O38" s="74">
        <f t="shared" si="4"/>
        <v>0</v>
      </c>
      <c r="P38" s="104" t="e">
        <f>ROUND(O38*100/'સત્રાંત પરિણામ પત્રક '!B85,0)</f>
        <v>#DIV/0!</v>
      </c>
      <c r="Q38" s="74">
        <f t="shared" si="4"/>
        <v>0</v>
      </c>
      <c r="R38" s="104" t="e">
        <f>ROUND(Q38*100/'સત્રાંત પરિણામ પત્રક '!D85,0)</f>
        <v>#DIV/0!</v>
      </c>
      <c r="S38" s="74">
        <f t="shared" si="4"/>
        <v>0</v>
      </c>
      <c r="T38" s="104" t="e">
        <f>ROUND(S38*100/'સત્રાંત પરિણામ પત્રક '!F85,0)</f>
        <v>#DIV/0!</v>
      </c>
      <c r="U38" s="74">
        <f t="shared" si="4"/>
        <v>0</v>
      </c>
      <c r="V38" s="104" t="e">
        <f>ROUND(U38*100/'સત્રાંત પરિણામ પત્રક '!B85,0)</f>
        <v>#DIV/0!</v>
      </c>
      <c r="W38" s="74">
        <f t="shared" si="4"/>
        <v>0</v>
      </c>
      <c r="X38" s="104" t="e">
        <f>ROUND(W38*100/'સત્રાંત પરિણામ પત્રક '!D85,0)</f>
        <v>#DIV/0!</v>
      </c>
      <c r="Y38" s="74">
        <f t="shared" si="4"/>
        <v>0</v>
      </c>
      <c r="Z38" s="104" t="e">
        <f>ROUND(Y38*100/'સત્રાંત પરિણામ પત્રક '!F85,0)</f>
        <v>#DIV/0!</v>
      </c>
      <c r="AA38" s="74">
        <f t="shared" si="4"/>
        <v>0</v>
      </c>
      <c r="AB38" s="104" t="e">
        <f>ROUND(AA38*100/'સત્રાંત પરિણામ પત્રક '!B85,0)</f>
        <v>#DIV/0!</v>
      </c>
      <c r="AC38" s="74">
        <f t="shared" si="4"/>
        <v>0</v>
      </c>
      <c r="AD38" s="104" t="e">
        <f>ROUND(AC38*100/'સત્રાંત પરિણામ પત્રક '!D85,0)</f>
        <v>#DIV/0!</v>
      </c>
      <c r="AE38" s="74">
        <f t="shared" si="4"/>
        <v>0</v>
      </c>
      <c r="AF38" s="104" t="e">
        <f>ROUND(AE38*100/'સત્રાંત પરિણામ પત્રક '!F85,0)</f>
        <v>#DIV/0!</v>
      </c>
      <c r="AG38" s="74">
        <f t="shared" si="4"/>
        <v>0</v>
      </c>
      <c r="AH38" s="104" t="e">
        <f>ROUND(AG38*100/'સત્રાંત પરિણામ પત્રક '!B85,0)</f>
        <v>#DIV/0!</v>
      </c>
      <c r="AI38" s="74">
        <f t="shared" si="4"/>
        <v>0</v>
      </c>
      <c r="AJ38" s="104" t="e">
        <f>ROUND(AI38*100/'સત્રાંત પરિણામ પત્રક '!D85,0)</f>
        <v>#DIV/0!</v>
      </c>
      <c r="AK38" s="74">
        <f t="shared" si="4"/>
        <v>0</v>
      </c>
      <c r="AL38" s="104" t="e">
        <f>ROUND(AK38*100/'સત્રાંત પરિણામ પત્રક '!F85,0)</f>
        <v>#DIV/0!</v>
      </c>
      <c r="AM38" s="74">
        <f t="shared" si="4"/>
        <v>0</v>
      </c>
      <c r="AN38" s="104" t="e">
        <f>ROUND(AM38*100/'સત્રાંત પરિણામ પત્રક '!B85,0)</f>
        <v>#DIV/0!</v>
      </c>
      <c r="AO38" s="74">
        <f t="shared" si="4"/>
        <v>0</v>
      </c>
      <c r="AP38" s="104" t="e">
        <f>ROUND(AO38*100/'સત્રાંત પરિણામ પત્રક '!D85,0)</f>
        <v>#DIV/0!</v>
      </c>
      <c r="AQ38" s="74">
        <f t="shared" si="4"/>
        <v>0</v>
      </c>
      <c r="AR38" s="104" t="e">
        <f>ROUND(AQ38*100/'સત્રાંત પરિણામ પત્રક '!F85,0)</f>
        <v>#DIV/0!</v>
      </c>
      <c r="AS38" s="74">
        <f t="shared" si="4"/>
        <v>0</v>
      </c>
      <c r="AT38" s="104" t="e">
        <f>ROUND(AS38*100/'સત્રાંત પરિણામ પત્રક '!B85,0)</f>
        <v>#DIV/0!</v>
      </c>
      <c r="AU38" s="74">
        <f t="shared" si="4"/>
        <v>0</v>
      </c>
      <c r="AV38" s="104" t="e">
        <f>ROUND(AU38*100/'સત્રાંત પરિણામ પત્રક '!D85,0)</f>
        <v>#DIV/0!</v>
      </c>
      <c r="AW38" s="74">
        <f t="shared" si="4"/>
        <v>0</v>
      </c>
      <c r="AX38" s="104" t="e">
        <f>ROUND(AW38*100/'સત્રાંત પરિણામ પત્રક '!F85,0)</f>
        <v>#DIV/0!</v>
      </c>
    </row>
    <row r="39" spans="1:50" ht="6" customHeight="1"/>
    <row r="40" spans="1:50" hidden="1"/>
    <row r="41" spans="1:50" hidden="1"/>
    <row r="42" spans="1:50" hidden="1"/>
    <row r="43" spans="1:50" hidden="1"/>
    <row r="44" spans="1:50" hidden="1"/>
    <row r="45" spans="1:50" ht="15" hidden="1">
      <c r="C45" s="105"/>
      <c r="D45" s="105"/>
    </row>
    <row r="46" spans="1:50" ht="15" hidden="1">
      <c r="B46" s="2"/>
      <c r="C46" s="105"/>
      <c r="D46" s="105"/>
    </row>
    <row r="47" spans="1:50" ht="15" hidden="1">
      <c r="B47" s="2"/>
      <c r="C47" s="105"/>
      <c r="D47" s="105"/>
    </row>
    <row r="48" spans="1:50" hidden="1">
      <c r="B48" s="2"/>
      <c r="C48" s="2"/>
    </row>
  </sheetData>
  <sheetProtection password="994C" sheet="1" objects="1" scenarios="1" formatCells="0"/>
  <customSheetViews>
    <customSheetView guid="{73C551D6-6894-4ED7-BC5C-4906C9A23FC5}">
      <pane xSplit="2" ySplit="7" topLeftCell="C8" activePane="bottomRight" state="frozen"/>
      <selection pane="bottomRight" activeCell="A8" sqref="A1:B65536"/>
      <pageMargins left="0.25" right="0.25" top="0.5" bottom="0.25" header="0.3" footer="0.3"/>
      <printOptions horizontalCentered="1"/>
      <pageSetup paperSize="9" orientation="portrait" verticalDpi="0" r:id="rId1"/>
    </customSheetView>
    <customSheetView guid="{EA6B0EC3-BB73-4DF1-A5C6-38A113AF26EE}" showGridLines="0">
      <pane xSplit="2" ySplit="7" topLeftCell="C26" activePane="bottomRight" state="frozen"/>
      <selection pane="bottomRight" activeCell="S1" sqref="S1"/>
      <pageMargins left="0.25" right="0.5" top="0.5" bottom="0.25" header="0.3" footer="0.3"/>
      <printOptions horizontalCentered="1"/>
      <pageSetup paperSize="9" orientation="portrait" blackAndWhite="1" verticalDpi="0" r:id="rId2"/>
    </customSheetView>
  </customSheetViews>
  <mergeCells count="47">
    <mergeCell ref="C5:H5"/>
    <mergeCell ref="I5:N5"/>
    <mergeCell ref="O5:T5"/>
    <mergeCell ref="C2:X3"/>
    <mergeCell ref="AA2:AV3"/>
    <mergeCell ref="AD4:AE4"/>
    <mergeCell ref="AS5:AX5"/>
    <mergeCell ref="AU4:AX4"/>
    <mergeCell ref="AG5:AL5"/>
    <mergeCell ref="AR4:AT4"/>
    <mergeCell ref="U5:Z5"/>
    <mergeCell ref="AA5:AF5"/>
    <mergeCell ref="AM5:AR5"/>
    <mergeCell ref="A4:B4"/>
    <mergeCell ref="C4:D4"/>
    <mergeCell ref="T4:V4"/>
    <mergeCell ref="W4:Z4"/>
    <mergeCell ref="AA4:AB4"/>
    <mergeCell ref="AW6:AX6"/>
    <mergeCell ref="A8:A12"/>
    <mergeCell ref="A14:A18"/>
    <mergeCell ref="AE6:AF6"/>
    <mergeCell ref="AG6:AH6"/>
    <mergeCell ref="AI6:AJ6"/>
    <mergeCell ref="AK6:AL6"/>
    <mergeCell ref="AM6:AN6"/>
    <mergeCell ref="C6:D6"/>
    <mergeCell ref="AO6:AP6"/>
    <mergeCell ref="M6:N6"/>
    <mergeCell ref="Q6:R6"/>
    <mergeCell ref="S6:T6"/>
    <mergeCell ref="AS6:AT6"/>
    <mergeCell ref="AU6:AV6"/>
    <mergeCell ref="A20:A24"/>
    <mergeCell ref="A26:A30"/>
    <mergeCell ref="A33:A37"/>
    <mergeCell ref="AQ6:AR6"/>
    <mergeCell ref="AC6:AD6"/>
    <mergeCell ref="O6:P6"/>
    <mergeCell ref="E6:F6"/>
    <mergeCell ref="G6:H6"/>
    <mergeCell ref="I6:J6"/>
    <mergeCell ref="K6:L6"/>
    <mergeCell ref="U6:V6"/>
    <mergeCell ref="W6:X6"/>
    <mergeCell ref="Y6:Z6"/>
    <mergeCell ref="AA6:AB6"/>
  </mergeCells>
  <printOptions horizontalCentered="1"/>
  <pageMargins left="0.25" right="0.5" top="0.25" bottom="0.25" header="0.3" footer="0.3"/>
  <pageSetup paperSize="9" orientation="portrait" blackAndWhite="1" verticalDpi="0" r:id="rId3"/>
  <drawing r:id="rId4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4">
    <tabColor rgb="FF0033CC"/>
  </sheetPr>
  <dimension ref="A1:AB36"/>
  <sheetViews>
    <sheetView showGridLines="0" topLeftCell="A2" workbookViewId="0">
      <selection activeCell="K8" sqref="K8:V10"/>
    </sheetView>
  </sheetViews>
  <sheetFormatPr defaultColWidth="0" defaultRowHeight="12.75" zeroHeight="1"/>
  <cols>
    <col min="1" max="1" width="0.85546875" style="64" customWidth="1"/>
    <col min="2" max="2" width="1.28515625" style="52" customWidth="1"/>
    <col min="3" max="3" width="10.5703125" style="52" customWidth="1"/>
    <col min="4" max="21" width="4" style="52" customWidth="1"/>
    <col min="22" max="22" width="8" style="52" customWidth="1"/>
    <col min="23" max="23" width="1.28515625" style="52" customWidth="1"/>
    <col min="24" max="24" width="0.85546875" style="52" customWidth="1"/>
    <col min="25" max="26" width="9.140625" style="52" customWidth="1"/>
    <col min="27" max="28" width="0" style="52" hidden="1" customWidth="1"/>
    <col min="29" max="16384" width="9.140625" style="52" hidden="1"/>
  </cols>
  <sheetData>
    <row r="1" spans="1:27" ht="3.75" customHeight="1" thickBot="1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51"/>
    </row>
    <row r="2" spans="1:27" ht="6" customHeight="1" thickTop="1" thickBot="1">
      <c r="A2" s="49"/>
      <c r="B2" s="80"/>
      <c r="C2" s="652"/>
      <c r="D2" s="652"/>
      <c r="E2" s="652"/>
      <c r="F2" s="652"/>
      <c r="G2" s="652"/>
      <c r="H2" s="652"/>
      <c r="I2" s="652"/>
      <c r="J2" s="652"/>
      <c r="K2" s="652"/>
      <c r="L2" s="652"/>
      <c r="M2" s="652"/>
      <c r="N2" s="652"/>
      <c r="O2" s="652"/>
      <c r="P2" s="652"/>
      <c r="Q2" s="652"/>
      <c r="R2" s="652"/>
      <c r="S2" s="652"/>
      <c r="T2" s="652"/>
      <c r="U2" s="652"/>
      <c r="V2" s="652"/>
      <c r="W2" s="81"/>
    </row>
    <row r="3" spans="1:27" ht="78" customHeight="1" thickTop="1">
      <c r="A3" s="49"/>
      <c r="B3" s="53"/>
      <c r="C3" s="727"/>
      <c r="D3" s="654"/>
      <c r="E3" s="654"/>
      <c r="F3" s="654"/>
      <c r="G3" s="654"/>
      <c r="H3" s="654"/>
      <c r="I3" s="654"/>
      <c r="J3" s="654"/>
      <c r="K3" s="654"/>
      <c r="L3" s="654"/>
      <c r="M3" s="654"/>
      <c r="N3" s="654"/>
      <c r="O3" s="654"/>
      <c r="P3" s="654"/>
      <c r="Q3" s="654"/>
      <c r="R3" s="654"/>
      <c r="S3" s="654"/>
      <c r="T3" s="654"/>
      <c r="U3" s="654"/>
      <c r="V3" s="655"/>
      <c r="W3" s="54"/>
    </row>
    <row r="4" spans="1:27" ht="9.75" customHeight="1">
      <c r="A4" s="49"/>
      <c r="B4" s="53"/>
      <c r="C4" s="656"/>
      <c r="D4" s="657"/>
      <c r="E4" s="657"/>
      <c r="F4" s="657"/>
      <c r="G4" s="657"/>
      <c r="H4" s="657"/>
      <c r="I4" s="657"/>
      <c r="J4" s="657"/>
      <c r="K4" s="657"/>
      <c r="L4" s="657"/>
      <c r="M4" s="657"/>
      <c r="N4" s="657"/>
      <c r="O4" s="657"/>
      <c r="P4" s="657"/>
      <c r="Q4" s="657"/>
      <c r="R4" s="657"/>
      <c r="S4" s="657"/>
      <c r="T4" s="657"/>
      <c r="U4" s="657"/>
      <c r="V4" s="658"/>
      <c r="W4" s="54"/>
    </row>
    <row r="5" spans="1:27" ht="12.75" customHeight="1">
      <c r="A5" s="49"/>
      <c r="B5" s="53"/>
      <c r="C5" s="656"/>
      <c r="D5" s="657"/>
      <c r="E5" s="657"/>
      <c r="F5" s="657"/>
      <c r="G5" s="657"/>
      <c r="H5" s="657"/>
      <c r="I5" s="657"/>
      <c r="J5" s="657"/>
      <c r="K5" s="657"/>
      <c r="L5" s="657"/>
      <c r="M5" s="657"/>
      <c r="N5" s="657"/>
      <c r="O5" s="657"/>
      <c r="P5" s="657"/>
      <c r="Q5" s="657"/>
      <c r="R5" s="657"/>
      <c r="S5" s="657"/>
      <c r="T5" s="657"/>
      <c r="U5" s="657"/>
      <c r="V5" s="658"/>
      <c r="W5" s="54"/>
    </row>
    <row r="6" spans="1:27" ht="12.75" customHeight="1">
      <c r="A6" s="49"/>
      <c r="B6" s="53"/>
      <c r="C6" s="656"/>
      <c r="D6" s="657"/>
      <c r="E6" s="657"/>
      <c r="F6" s="657"/>
      <c r="G6" s="657"/>
      <c r="H6" s="657"/>
      <c r="I6" s="657"/>
      <c r="J6" s="657"/>
      <c r="K6" s="657"/>
      <c r="L6" s="657"/>
      <c r="M6" s="657"/>
      <c r="N6" s="657"/>
      <c r="O6" s="657"/>
      <c r="P6" s="657"/>
      <c r="Q6" s="657"/>
      <c r="R6" s="657"/>
      <c r="S6" s="657"/>
      <c r="T6" s="657"/>
      <c r="U6" s="657"/>
      <c r="V6" s="658"/>
      <c r="W6" s="54"/>
    </row>
    <row r="7" spans="1:27" ht="12.75" customHeight="1">
      <c r="A7" s="49"/>
      <c r="B7" s="53"/>
      <c r="C7" s="656"/>
      <c r="D7" s="657"/>
      <c r="E7" s="657"/>
      <c r="F7" s="657"/>
      <c r="G7" s="657"/>
      <c r="H7" s="657"/>
      <c r="I7" s="657"/>
      <c r="J7" s="657"/>
      <c r="K7" s="657"/>
      <c r="L7" s="657"/>
      <c r="M7" s="657"/>
      <c r="N7" s="657"/>
      <c r="O7" s="657"/>
      <c r="P7" s="657"/>
      <c r="Q7" s="657"/>
      <c r="R7" s="657"/>
      <c r="S7" s="657"/>
      <c r="T7" s="657"/>
      <c r="U7" s="657"/>
      <c r="V7" s="658"/>
      <c r="W7" s="54"/>
    </row>
    <row r="8" spans="1:27" ht="12.75" customHeight="1">
      <c r="A8" s="49"/>
      <c r="B8" s="53"/>
      <c r="C8" s="659" t="s">
        <v>45</v>
      </c>
      <c r="D8" s="660"/>
      <c r="E8" s="660"/>
      <c r="F8" s="660"/>
      <c r="G8" s="660"/>
      <c r="H8" s="660"/>
      <c r="I8" s="660"/>
      <c r="J8" s="660"/>
      <c r="K8" s="728" t="str">
        <f>IF('DATA ENTRY'!$E14="","",'DATA ENTRY'!E14)</f>
        <v/>
      </c>
      <c r="L8" s="728" t="str">
        <f>IF('DATA ENTRY'!$N3="","",'DATA ENTRY'!#REF!)</f>
        <v/>
      </c>
      <c r="M8" s="728" t="str">
        <f>IF('DATA ENTRY'!$N3="","",'DATA ENTRY'!#REF!)</f>
        <v/>
      </c>
      <c r="N8" s="728" t="str">
        <f>IF('DATA ENTRY'!$N3="","",'DATA ENTRY'!Z3)</f>
        <v/>
      </c>
      <c r="O8" s="728" t="str">
        <f>IF('DATA ENTRY'!$N3="","",'DATA ENTRY'!AA3)</f>
        <v/>
      </c>
      <c r="P8" s="728" t="str">
        <f>IF('DATA ENTRY'!$N3="","",'DATA ENTRY'!AB3)</f>
        <v/>
      </c>
      <c r="Q8" s="728" t="str">
        <f>IF('DATA ENTRY'!$N3="","",'DATA ENTRY'!AC3)</f>
        <v/>
      </c>
      <c r="R8" s="728" t="str">
        <f>IF('DATA ENTRY'!$N3="","",'DATA ENTRY'!AD3)</f>
        <v/>
      </c>
      <c r="S8" s="728" t="str">
        <f>IF('DATA ENTRY'!$N3="","",'DATA ENTRY'!AE3)</f>
        <v/>
      </c>
      <c r="T8" s="728" t="str">
        <f>IF('DATA ENTRY'!$N3="","",'DATA ENTRY'!AF3)</f>
        <v/>
      </c>
      <c r="U8" s="728" t="str">
        <f>IF('DATA ENTRY'!$N3="","",'DATA ENTRY'!AG3)</f>
        <v/>
      </c>
      <c r="V8" s="729" t="str">
        <f>IF('DATA ENTRY'!$N3="","",'DATA ENTRY'!AH3)</f>
        <v/>
      </c>
      <c r="W8" s="54"/>
    </row>
    <row r="9" spans="1:27" ht="12.75" customHeight="1">
      <c r="A9" s="49"/>
      <c r="B9" s="53"/>
      <c r="C9" s="659"/>
      <c r="D9" s="660"/>
      <c r="E9" s="660"/>
      <c r="F9" s="660"/>
      <c r="G9" s="660"/>
      <c r="H9" s="660"/>
      <c r="I9" s="660"/>
      <c r="J9" s="660"/>
      <c r="K9" s="728" t="str">
        <f>IF('DATA ENTRY'!$N4="","",'DATA ENTRY'!#REF!)</f>
        <v/>
      </c>
      <c r="L9" s="728" t="str">
        <f>IF('DATA ENTRY'!$N4="","",'DATA ENTRY'!#REF!)</f>
        <v/>
      </c>
      <c r="M9" s="728" t="str">
        <f>IF('DATA ENTRY'!$N4="","",'DATA ENTRY'!#REF!)</f>
        <v/>
      </c>
      <c r="N9" s="728" t="str">
        <f>IF('DATA ENTRY'!$N4="","",'DATA ENTRY'!Z4)</f>
        <v/>
      </c>
      <c r="O9" s="728" t="str">
        <f>IF('DATA ENTRY'!$N4="","",'DATA ENTRY'!AA4)</f>
        <v/>
      </c>
      <c r="P9" s="728" t="str">
        <f>IF('DATA ENTRY'!$N4="","",'DATA ENTRY'!AB4)</f>
        <v/>
      </c>
      <c r="Q9" s="728" t="str">
        <f>IF('DATA ENTRY'!$N4="","",'DATA ENTRY'!AC4)</f>
        <v/>
      </c>
      <c r="R9" s="728" t="str">
        <f>IF('DATA ENTRY'!$N4="","",'DATA ENTRY'!AD4)</f>
        <v/>
      </c>
      <c r="S9" s="728" t="str">
        <f>IF('DATA ENTRY'!$N4="","",'DATA ENTRY'!AE4)</f>
        <v/>
      </c>
      <c r="T9" s="728" t="str">
        <f>IF('DATA ENTRY'!$N4="","",'DATA ENTRY'!AF4)</f>
        <v/>
      </c>
      <c r="U9" s="728" t="str">
        <f>IF('DATA ENTRY'!$N4="","",'DATA ENTRY'!AG4)</f>
        <v/>
      </c>
      <c r="V9" s="729" t="str">
        <f>IF('DATA ENTRY'!$N4="","",'DATA ENTRY'!AH4)</f>
        <v/>
      </c>
      <c r="W9" s="54"/>
    </row>
    <row r="10" spans="1:27" ht="12.75" customHeight="1">
      <c r="A10" s="49"/>
      <c r="B10" s="53"/>
      <c r="C10" s="659"/>
      <c r="D10" s="660"/>
      <c r="E10" s="660"/>
      <c r="F10" s="660"/>
      <c r="G10" s="660"/>
      <c r="H10" s="660"/>
      <c r="I10" s="660"/>
      <c r="J10" s="660"/>
      <c r="K10" s="728" t="str">
        <f>IF('DATA ENTRY'!$N5="","",'DATA ENTRY'!#REF!)</f>
        <v/>
      </c>
      <c r="L10" s="728" t="str">
        <f>IF('DATA ENTRY'!$N5="","",'DATA ENTRY'!#REF!)</f>
        <v/>
      </c>
      <c r="M10" s="728" t="str">
        <f>IF('DATA ENTRY'!$N5="","",'DATA ENTRY'!#REF!)</f>
        <v/>
      </c>
      <c r="N10" s="728" t="str">
        <f>IF('DATA ENTRY'!$N5="","",'DATA ENTRY'!Z5)</f>
        <v/>
      </c>
      <c r="O10" s="728" t="str">
        <f>IF('DATA ENTRY'!$N5="","",'DATA ENTRY'!AA5)</f>
        <v/>
      </c>
      <c r="P10" s="728" t="str">
        <f>IF('DATA ENTRY'!$N5="","",'DATA ENTRY'!AB5)</f>
        <v/>
      </c>
      <c r="Q10" s="728" t="str">
        <f>IF('DATA ENTRY'!$N5="","",'DATA ENTRY'!AC5)</f>
        <v/>
      </c>
      <c r="R10" s="728" t="str">
        <f>IF('DATA ENTRY'!$N5="","",'DATA ENTRY'!AD5)</f>
        <v/>
      </c>
      <c r="S10" s="728" t="str">
        <f>IF('DATA ENTRY'!$N5="","",'DATA ENTRY'!AE5)</f>
        <v/>
      </c>
      <c r="T10" s="728" t="str">
        <f>IF('DATA ENTRY'!$N5="","",'DATA ENTRY'!AF5)</f>
        <v/>
      </c>
      <c r="U10" s="728" t="str">
        <f>IF('DATA ENTRY'!$N5="","",'DATA ENTRY'!AG5)</f>
        <v/>
      </c>
      <c r="V10" s="729" t="str">
        <f>IF('DATA ENTRY'!$N5="","",'DATA ENTRY'!AH5)</f>
        <v/>
      </c>
      <c r="W10" s="54"/>
      <c r="AA10" s="174"/>
    </row>
    <row r="11" spans="1:27" ht="12.75" customHeight="1">
      <c r="A11" s="49"/>
      <c r="B11" s="53"/>
      <c r="C11" s="659" t="s">
        <v>46</v>
      </c>
      <c r="D11" s="660"/>
      <c r="E11" s="660"/>
      <c r="F11" s="660"/>
      <c r="G11" s="660"/>
      <c r="H11" s="660"/>
      <c r="I11" s="660"/>
      <c r="J11" s="660"/>
      <c r="K11" s="660"/>
      <c r="L11" s="660"/>
      <c r="M11" s="731">
        <f>IF('DATA ENTRY'!$E8="","",'DATA ENTRY'!E8)</f>
        <v>6</v>
      </c>
      <c r="N11" s="731" t="str">
        <f>IF('DATA ENTRY'!$N6="","",'DATA ENTRY'!Z6)</f>
        <v/>
      </c>
      <c r="O11" s="733" t="str">
        <f>IF('DATA ENTRY'!$E9="","",'DATA ENTRY'!E9)</f>
        <v>-</v>
      </c>
      <c r="P11" s="733" t="str">
        <f>IF('DATA ENTRY'!$N6="","",'DATA ENTRY'!AB6)</f>
        <v/>
      </c>
      <c r="Q11" s="55"/>
      <c r="R11" s="55"/>
      <c r="S11" s="55"/>
      <c r="T11" s="55"/>
      <c r="U11" s="55"/>
      <c r="V11" s="56"/>
      <c r="W11" s="54"/>
    </row>
    <row r="12" spans="1:27" ht="12.75" customHeight="1">
      <c r="A12" s="49"/>
      <c r="B12" s="53"/>
      <c r="C12" s="659"/>
      <c r="D12" s="660"/>
      <c r="E12" s="660"/>
      <c r="F12" s="660"/>
      <c r="G12" s="660"/>
      <c r="H12" s="660"/>
      <c r="I12" s="660"/>
      <c r="J12" s="660"/>
      <c r="K12" s="660"/>
      <c r="L12" s="660"/>
      <c r="M12" s="731" t="str">
        <f>IF('DATA ENTRY'!$N7="","",'DATA ENTRY'!#REF!)</f>
        <v/>
      </c>
      <c r="N12" s="731" t="str">
        <f>IF('DATA ENTRY'!$N7="","",'DATA ENTRY'!Z7)</f>
        <v/>
      </c>
      <c r="O12" s="733" t="str">
        <f>IF('DATA ENTRY'!$N7="","",'DATA ENTRY'!AA7)</f>
        <v/>
      </c>
      <c r="P12" s="733" t="str">
        <f>IF('DATA ENTRY'!$N7="","",'DATA ENTRY'!AB7)</f>
        <v/>
      </c>
      <c r="Q12" s="55"/>
      <c r="R12" s="55"/>
      <c r="S12" s="55"/>
      <c r="T12" s="55"/>
      <c r="U12" s="55"/>
      <c r="V12" s="56"/>
      <c r="W12" s="54"/>
    </row>
    <row r="13" spans="1:27" ht="13.5" customHeight="1" thickBot="1">
      <c r="A13" s="49"/>
      <c r="B13" s="53"/>
      <c r="C13" s="661"/>
      <c r="D13" s="662"/>
      <c r="E13" s="662"/>
      <c r="F13" s="662"/>
      <c r="G13" s="662"/>
      <c r="H13" s="662"/>
      <c r="I13" s="662"/>
      <c r="J13" s="662"/>
      <c r="K13" s="662"/>
      <c r="L13" s="662"/>
      <c r="M13" s="732" t="str">
        <f>IF('DATA ENTRY'!$N8="","",'DATA ENTRY'!#REF!)</f>
        <v/>
      </c>
      <c r="N13" s="732" t="str">
        <f>IF('DATA ENTRY'!$N8="","",'DATA ENTRY'!Z8)</f>
        <v/>
      </c>
      <c r="O13" s="734" t="str">
        <f>IF('DATA ENTRY'!$N8="","",'DATA ENTRY'!AA8)</f>
        <v/>
      </c>
      <c r="P13" s="734" t="str">
        <f>IF('DATA ENTRY'!$N8="","",'DATA ENTRY'!AB8)</f>
        <v/>
      </c>
      <c r="Q13" s="57"/>
      <c r="R13" s="57"/>
      <c r="S13" s="57"/>
      <c r="T13" s="57"/>
      <c r="U13" s="57"/>
      <c r="V13" s="58"/>
      <c r="W13" s="54"/>
    </row>
    <row r="14" spans="1:27" ht="10.5" customHeight="1" thickTop="1">
      <c r="A14" s="49"/>
      <c r="B14" s="53"/>
      <c r="C14" s="730"/>
      <c r="D14" s="730"/>
      <c r="E14" s="730"/>
      <c r="F14" s="730"/>
      <c r="G14" s="730"/>
      <c r="H14" s="730"/>
      <c r="I14" s="730"/>
      <c r="J14" s="730"/>
      <c r="K14" s="730"/>
      <c r="L14" s="730"/>
      <c r="M14" s="730"/>
      <c r="N14" s="730"/>
      <c r="O14" s="730"/>
      <c r="P14" s="730"/>
      <c r="Q14" s="730"/>
      <c r="R14" s="730"/>
      <c r="S14" s="730"/>
      <c r="T14" s="730"/>
      <c r="U14" s="730"/>
      <c r="V14" s="730"/>
      <c r="W14" s="54"/>
    </row>
    <row r="15" spans="1:27" ht="168" customHeight="1" thickBot="1">
      <c r="A15" s="49"/>
      <c r="B15" s="53"/>
      <c r="C15" s="668"/>
      <c r="D15" s="668"/>
      <c r="E15" s="668"/>
      <c r="F15" s="668"/>
      <c r="G15" s="668"/>
      <c r="H15" s="668"/>
      <c r="I15" s="668"/>
      <c r="J15" s="668"/>
      <c r="K15" s="668"/>
      <c r="L15" s="668"/>
      <c r="M15" s="668"/>
      <c r="N15" s="668"/>
      <c r="O15" s="668"/>
      <c r="P15" s="668"/>
      <c r="Q15" s="668"/>
      <c r="R15" s="668"/>
      <c r="S15" s="668"/>
      <c r="T15" s="668"/>
      <c r="U15" s="668"/>
      <c r="V15" s="668"/>
      <c r="W15" s="54"/>
      <c r="Z15" s="59"/>
    </row>
    <row r="16" spans="1:27" ht="27.6" customHeight="1" thickTop="1">
      <c r="A16" s="49"/>
      <c r="B16" s="53"/>
      <c r="C16" s="670" t="s">
        <v>47</v>
      </c>
      <c r="D16" s="671"/>
      <c r="E16" s="671"/>
      <c r="F16" s="672" t="str">
        <f>IF('DATA ENTRY'!$E4="","",'DATA ENTRY'!E4)</f>
        <v>T,MN</v>
      </c>
      <c r="G16" s="672" t="str">
        <f>IF('DATA ENTRY'!$N11="","",'DATA ENTRY'!T11)</f>
        <v/>
      </c>
      <c r="H16" s="672" t="str">
        <f>IF('DATA ENTRY'!$N11="","",'DATA ENTRY'!#REF!)</f>
        <v/>
      </c>
      <c r="I16" s="672" t="str">
        <f>IF('DATA ENTRY'!$N11="","",'DATA ENTRY'!U11)</f>
        <v/>
      </c>
      <c r="J16" s="672" t="str">
        <f>IF('DATA ENTRY'!$N11="","",'DATA ENTRY'!V11)</f>
        <v/>
      </c>
      <c r="K16" s="672" t="str">
        <f>IF('DATA ENTRY'!$N11="","",'DATA ENTRY'!#REF!)</f>
        <v/>
      </c>
      <c r="L16" s="672" t="str">
        <f>IF('DATA ENTRY'!$N11="","",'DATA ENTRY'!#REF!)</f>
        <v/>
      </c>
      <c r="M16" s="672" t="str">
        <f>IF('DATA ENTRY'!$N11="","",'DATA ENTRY'!#REF!)</f>
        <v/>
      </c>
      <c r="N16" s="672" t="str">
        <f>IF('DATA ENTRY'!$N11="","",'DATA ENTRY'!Z11)</f>
        <v/>
      </c>
      <c r="O16" s="672" t="str">
        <f>IF('DATA ENTRY'!$N11="","",'DATA ENTRY'!AA11)</f>
        <v/>
      </c>
      <c r="P16" s="672" t="str">
        <f>IF('DATA ENTRY'!$N11="","",'DATA ENTRY'!AB11)</f>
        <v/>
      </c>
      <c r="Q16" s="672" t="str">
        <f>IF('DATA ENTRY'!$N11="","",'DATA ENTRY'!AC11)</f>
        <v/>
      </c>
      <c r="R16" s="672" t="str">
        <f>IF('DATA ENTRY'!$N11="","",'DATA ENTRY'!AD11)</f>
        <v/>
      </c>
      <c r="S16" s="672" t="str">
        <f>IF('DATA ENTRY'!$N11="","",'DATA ENTRY'!AE11)</f>
        <v/>
      </c>
      <c r="T16" s="672" t="str">
        <f>IF('DATA ENTRY'!$N11="","",'DATA ENTRY'!AF11)</f>
        <v/>
      </c>
      <c r="U16" s="672" t="str">
        <f>IF('DATA ENTRY'!$N11="","",'DATA ENTRY'!AG11)</f>
        <v/>
      </c>
      <c r="V16" s="673" t="str">
        <f>IF('DATA ENTRY'!$N11="","",'DATA ENTRY'!AH11)</f>
        <v/>
      </c>
      <c r="W16" s="54"/>
    </row>
    <row r="17" spans="1:28" ht="27.6" customHeight="1">
      <c r="A17" s="49"/>
      <c r="B17" s="53"/>
      <c r="C17" s="175" t="s">
        <v>48</v>
      </c>
      <c r="D17" s="629" t="str">
        <f>IF('DATA ENTRY'!$E5="","",'DATA ENTRY'!E5)</f>
        <v>T,MNUFD</v>
      </c>
      <c r="E17" s="629" t="str">
        <f>IF('DATA ENTRY'!$N12="","",'DATA ENTRY'!R12)</f>
        <v/>
      </c>
      <c r="F17" s="629" t="str">
        <f>IF('DATA ENTRY'!$N12="","",'DATA ENTRY'!S12)</f>
        <v/>
      </c>
      <c r="G17" s="629" t="str">
        <f>IF('DATA ENTRY'!$N12="","",'DATA ENTRY'!T12)</f>
        <v/>
      </c>
      <c r="H17" s="629" t="str">
        <f>IF('DATA ENTRY'!$N12="","",'DATA ENTRY'!#REF!)</f>
        <v/>
      </c>
      <c r="I17" s="629" t="str">
        <f>IF('DATA ENTRY'!$N12="","",'DATA ENTRY'!U12)</f>
        <v/>
      </c>
      <c r="J17" s="629" t="str">
        <f>IF('DATA ENTRY'!$N12="","",'DATA ENTRY'!V12)</f>
        <v/>
      </c>
      <c r="K17" s="674" t="str">
        <f>IF('DATA ENTRY'!$N12="","",'DATA ENTRY'!#REF!)</f>
        <v/>
      </c>
      <c r="L17" s="675" t="s">
        <v>49</v>
      </c>
      <c r="M17" s="629"/>
      <c r="N17" s="629"/>
      <c r="O17" s="629" t="str">
        <f>IF('DATA ENTRY'!$E6="","",'DATA ENTRY'!E6)</f>
        <v>T,MN</v>
      </c>
      <c r="P17" s="629" t="str">
        <f>IF('DATA ENTRY'!$N12="","",'DATA ENTRY'!AB12)</f>
        <v/>
      </c>
      <c r="Q17" s="629" t="str">
        <f>IF('DATA ENTRY'!$N12="","",'DATA ENTRY'!AC12)</f>
        <v/>
      </c>
      <c r="R17" s="629" t="str">
        <f>IF('DATA ENTRY'!$N12="","",'DATA ENTRY'!AD12)</f>
        <v/>
      </c>
      <c r="S17" s="629" t="str">
        <f>IF('DATA ENTRY'!$N12="","",'DATA ENTRY'!AE12)</f>
        <v/>
      </c>
      <c r="T17" s="629" t="str">
        <f>IF('DATA ENTRY'!$N12="","",'DATA ENTRY'!AF12)</f>
        <v/>
      </c>
      <c r="U17" s="629" t="str">
        <f>IF('DATA ENTRY'!$N12="","",'DATA ENTRY'!AG12)</f>
        <v/>
      </c>
      <c r="V17" s="630" t="str">
        <f>IF('DATA ENTRY'!$N12="","",'DATA ENTRY'!AH12)</f>
        <v/>
      </c>
      <c r="W17" s="54"/>
    </row>
    <row r="18" spans="1:28" ht="27.6" customHeight="1">
      <c r="A18" s="49"/>
      <c r="B18" s="53"/>
      <c r="C18" s="175" t="s">
        <v>103</v>
      </c>
      <c r="D18" s="629" t="str">
        <f>IF('DATA ENTRY'!$E7="","",'DATA ENTRY'!E7)</f>
        <v>;FAZSF\9F</v>
      </c>
      <c r="E18" s="629" t="str">
        <f>IF('DATA ENTRY'!$N13="","",'DATA ENTRY'!R13)</f>
        <v/>
      </c>
      <c r="F18" s="629" t="str">
        <f>IF('DATA ENTRY'!$N13="","",'DATA ENTRY'!S13)</f>
        <v/>
      </c>
      <c r="G18" s="629" t="str">
        <f>IF('DATA ENTRY'!$N13="","",'DATA ENTRY'!T13)</f>
        <v/>
      </c>
      <c r="H18" s="629" t="str">
        <f>IF('DATA ENTRY'!$N13="","",'DATA ENTRY'!#REF!)</f>
        <v/>
      </c>
      <c r="I18" s="629" t="str">
        <f>IF('DATA ENTRY'!$N13="","",'DATA ENTRY'!U13)</f>
        <v/>
      </c>
      <c r="J18" s="629" t="str">
        <f>IF('DATA ENTRY'!$N13="","",'DATA ENTRY'!V13)</f>
        <v/>
      </c>
      <c r="K18" s="674" t="str">
        <f>IF('DATA ENTRY'!$N13="","",'DATA ENTRY'!#REF!)</f>
        <v/>
      </c>
      <c r="L18" s="675" t="s">
        <v>156</v>
      </c>
      <c r="M18" s="629"/>
      <c r="N18" s="629"/>
      <c r="O18" s="629"/>
      <c r="P18" s="629"/>
      <c r="Q18" s="629"/>
      <c r="R18" s="626" t="e">
        <f>IF('DATA ENTRY'!$H13="","",'DATA ENTRY'!H13)</f>
        <v>#NUM!</v>
      </c>
      <c r="S18" s="626" t="str">
        <f>IF('DATA ENTRY'!$N13="","",'DATA ENTRY'!AE13)</f>
        <v/>
      </c>
      <c r="T18" s="626" t="str">
        <f>IF('DATA ENTRY'!$N13="","",'DATA ENTRY'!AF13)</f>
        <v/>
      </c>
      <c r="U18" s="626" t="str">
        <f>IF('DATA ENTRY'!$N13="","",'DATA ENTRY'!AG13)</f>
        <v/>
      </c>
      <c r="V18" s="627" t="str">
        <f>IF('DATA ENTRY'!$N13="","",'DATA ENTRY'!AH13)</f>
        <v/>
      </c>
      <c r="W18" s="54"/>
      <c r="Z18" s="51"/>
      <c r="AA18" s="176"/>
      <c r="AB18" s="176"/>
    </row>
    <row r="19" spans="1:28" ht="27.6" customHeight="1">
      <c r="A19" s="49"/>
      <c r="B19" s="53"/>
      <c r="C19" s="628" t="s">
        <v>50</v>
      </c>
      <c r="D19" s="629"/>
      <c r="E19" s="629"/>
      <c r="F19" s="629"/>
      <c r="G19" s="629" t="str">
        <f>IF('DATA ENTRY'!$E10="","",'DATA ENTRY'!E10)</f>
        <v/>
      </c>
      <c r="H19" s="629" t="str">
        <f>IF('DATA ENTRY'!$N14="","",'DATA ENTRY'!#REF!)</f>
        <v/>
      </c>
      <c r="I19" s="629" t="str">
        <f>IF('DATA ENTRY'!$N14="","",'DATA ENTRY'!U14)</f>
        <v/>
      </c>
      <c r="J19" s="629" t="str">
        <f>IF('DATA ENTRY'!$N14="","",'DATA ENTRY'!V14)</f>
        <v/>
      </c>
      <c r="K19" s="629" t="str">
        <f>IF('DATA ENTRY'!$N14="","",'DATA ENTRY'!#REF!)</f>
        <v/>
      </c>
      <c r="L19" s="629" t="str">
        <f>IF('DATA ENTRY'!$N14="","",'DATA ENTRY'!#REF!)</f>
        <v/>
      </c>
      <c r="M19" s="629" t="str">
        <f>IF('DATA ENTRY'!$N14="","",'DATA ENTRY'!#REF!)</f>
        <v/>
      </c>
      <c r="N19" s="629" t="str">
        <f>IF('DATA ENTRY'!$N14="","",'DATA ENTRY'!Z14)</f>
        <v/>
      </c>
      <c r="O19" s="629" t="str">
        <f>IF('DATA ENTRY'!$N14="","",'DATA ENTRY'!AA14)</f>
        <v/>
      </c>
      <c r="P19" s="629" t="str">
        <f>IF('DATA ENTRY'!$N14="","",'DATA ENTRY'!AB14)</f>
        <v/>
      </c>
      <c r="Q19" s="629" t="str">
        <f>IF('DATA ENTRY'!$N14="","",'DATA ENTRY'!AC14)</f>
        <v/>
      </c>
      <c r="R19" s="629" t="str">
        <f>IF('DATA ENTRY'!$N14="","",'DATA ENTRY'!AD14)</f>
        <v/>
      </c>
      <c r="S19" s="629" t="str">
        <f>IF('DATA ENTRY'!$N14="","",'DATA ENTRY'!AE14)</f>
        <v/>
      </c>
      <c r="T19" s="629" t="str">
        <f>IF('DATA ENTRY'!$N14="","",'DATA ENTRY'!AF14)</f>
        <v/>
      </c>
      <c r="U19" s="629" t="str">
        <f>IF('DATA ENTRY'!$N14="","",'DATA ENTRY'!AG14)</f>
        <v/>
      </c>
      <c r="V19" s="630" t="str">
        <f>IF('DATA ENTRY'!$N14="","",'DATA ENTRY'!AH14)</f>
        <v/>
      </c>
      <c r="W19" s="54"/>
      <c r="Z19" s="176"/>
      <c r="AA19" s="176"/>
      <c r="AB19" s="177"/>
    </row>
    <row r="20" spans="1:28" ht="27.6" customHeight="1" thickBot="1">
      <c r="A20" s="49"/>
      <c r="B20" s="53"/>
      <c r="C20" s="676" t="s">
        <v>51</v>
      </c>
      <c r="D20" s="677"/>
      <c r="E20" s="677"/>
      <c r="F20" s="677"/>
      <c r="G20" s="677" t="str">
        <f>IF('DATA ENTRY'!$E15="","",'DATA ENTRY'!E15)</f>
        <v/>
      </c>
      <c r="H20" s="677" t="str">
        <f>IF('DATA ENTRY'!$N15="","",'DATA ENTRY'!#REF!)</f>
        <v/>
      </c>
      <c r="I20" s="677" t="str">
        <f>IF('DATA ENTRY'!$N15="","",'DATA ENTRY'!U15)</f>
        <v/>
      </c>
      <c r="J20" s="677" t="str">
        <f>IF('DATA ENTRY'!$N15="","",'DATA ENTRY'!V15)</f>
        <v/>
      </c>
      <c r="K20" s="677" t="str">
        <f>IF('DATA ENTRY'!$N15="","",'DATA ENTRY'!#REF!)</f>
        <v/>
      </c>
      <c r="L20" s="678"/>
      <c r="M20" s="678"/>
      <c r="N20" s="678"/>
      <c r="O20" s="678"/>
      <c r="P20" s="678"/>
      <c r="Q20" s="678"/>
      <c r="R20" s="678"/>
      <c r="S20" s="678"/>
      <c r="T20" s="678"/>
      <c r="U20" s="678"/>
      <c r="V20" s="679"/>
      <c r="W20" s="54"/>
    </row>
    <row r="21" spans="1:28" ht="33.75" customHeight="1" thickTop="1" thickBot="1">
      <c r="A21" s="49"/>
      <c r="B21" s="53"/>
      <c r="C21" s="736" t="s">
        <v>27</v>
      </c>
      <c r="D21" s="736"/>
      <c r="E21" s="736"/>
      <c r="F21" s="736"/>
      <c r="G21" s="736"/>
      <c r="H21" s="736"/>
      <c r="I21" s="736"/>
      <c r="J21" s="736"/>
      <c r="K21" s="736"/>
      <c r="L21" s="736"/>
      <c r="M21" s="736"/>
      <c r="N21" s="736"/>
      <c r="O21" s="736"/>
      <c r="P21" s="736"/>
      <c r="Q21" s="736"/>
      <c r="R21" s="736"/>
      <c r="S21" s="736"/>
      <c r="T21" s="736"/>
      <c r="U21" s="736"/>
      <c r="V21" s="736"/>
      <c r="W21" s="54"/>
    </row>
    <row r="22" spans="1:28" ht="13.5" thickTop="1">
      <c r="A22" s="49"/>
      <c r="B22" s="53"/>
      <c r="C22" s="737" t="s">
        <v>28</v>
      </c>
      <c r="D22" s="740" t="s">
        <v>42</v>
      </c>
      <c r="E22" s="741"/>
      <c r="F22" s="742"/>
      <c r="G22" s="740" t="s">
        <v>29</v>
      </c>
      <c r="H22" s="741"/>
      <c r="I22" s="741"/>
      <c r="J22" s="741"/>
      <c r="K22" s="741"/>
      <c r="L22" s="741"/>
      <c r="M22" s="741"/>
      <c r="N22" s="741"/>
      <c r="O22" s="741"/>
      <c r="P22" s="741"/>
      <c r="Q22" s="741"/>
      <c r="R22" s="741"/>
      <c r="S22" s="741"/>
      <c r="T22" s="741"/>
      <c r="U22" s="742"/>
      <c r="V22" s="749" t="s">
        <v>33</v>
      </c>
      <c r="W22" s="54"/>
    </row>
    <row r="23" spans="1:28" ht="8.25" customHeight="1">
      <c r="A23" s="49"/>
      <c r="B23" s="53"/>
      <c r="C23" s="738"/>
      <c r="D23" s="743"/>
      <c r="E23" s="744"/>
      <c r="F23" s="745"/>
      <c r="G23" s="743"/>
      <c r="H23" s="744"/>
      <c r="I23" s="744"/>
      <c r="J23" s="744"/>
      <c r="K23" s="744"/>
      <c r="L23" s="744"/>
      <c r="M23" s="744"/>
      <c r="N23" s="744"/>
      <c r="O23" s="744"/>
      <c r="P23" s="744"/>
      <c r="Q23" s="744"/>
      <c r="R23" s="744"/>
      <c r="S23" s="744"/>
      <c r="T23" s="744"/>
      <c r="U23" s="745"/>
      <c r="V23" s="750"/>
      <c r="W23" s="54"/>
    </row>
    <row r="24" spans="1:28" ht="5.25" customHeight="1">
      <c r="A24" s="49"/>
      <c r="B24" s="53"/>
      <c r="C24" s="738"/>
      <c r="D24" s="743"/>
      <c r="E24" s="744"/>
      <c r="F24" s="745"/>
      <c r="G24" s="746"/>
      <c r="H24" s="747"/>
      <c r="I24" s="747"/>
      <c r="J24" s="747"/>
      <c r="K24" s="747"/>
      <c r="L24" s="747"/>
      <c r="M24" s="747"/>
      <c r="N24" s="747"/>
      <c r="O24" s="747"/>
      <c r="P24" s="747"/>
      <c r="Q24" s="747"/>
      <c r="R24" s="747"/>
      <c r="S24" s="747"/>
      <c r="T24" s="747"/>
      <c r="U24" s="748"/>
      <c r="V24" s="750"/>
      <c r="W24" s="54"/>
    </row>
    <row r="25" spans="1:28" ht="16.5" customHeight="1">
      <c r="A25" s="49"/>
      <c r="B25" s="53"/>
      <c r="C25" s="738"/>
      <c r="D25" s="746"/>
      <c r="E25" s="747"/>
      <c r="F25" s="748"/>
      <c r="G25" s="646" t="s">
        <v>23</v>
      </c>
      <c r="H25" s="647"/>
      <c r="I25" s="648"/>
      <c r="J25" s="646" t="s">
        <v>24</v>
      </c>
      <c r="K25" s="647"/>
      <c r="L25" s="648"/>
      <c r="M25" s="646" t="s">
        <v>25</v>
      </c>
      <c r="N25" s="647"/>
      <c r="O25" s="648"/>
      <c r="P25" s="646" t="s">
        <v>26</v>
      </c>
      <c r="Q25" s="647"/>
      <c r="R25" s="648"/>
      <c r="S25" s="646" t="s">
        <v>22</v>
      </c>
      <c r="T25" s="647"/>
      <c r="U25" s="648"/>
      <c r="V25" s="750"/>
      <c r="W25" s="54"/>
    </row>
    <row r="26" spans="1:28" ht="31.5">
      <c r="A26" s="49"/>
      <c r="B26" s="53"/>
      <c r="C26" s="739"/>
      <c r="D26" s="171" t="s">
        <v>30</v>
      </c>
      <c r="E26" s="171" t="s">
        <v>31</v>
      </c>
      <c r="F26" s="171" t="s">
        <v>32</v>
      </c>
      <c r="G26" s="171" t="s">
        <v>30</v>
      </c>
      <c r="H26" s="171" t="s">
        <v>52</v>
      </c>
      <c r="I26" s="171" t="s">
        <v>32</v>
      </c>
      <c r="J26" s="171" t="s">
        <v>30</v>
      </c>
      <c r="K26" s="171" t="s">
        <v>52</v>
      </c>
      <c r="L26" s="171" t="s">
        <v>32</v>
      </c>
      <c r="M26" s="171" t="s">
        <v>30</v>
      </c>
      <c r="N26" s="171" t="s">
        <v>52</v>
      </c>
      <c r="O26" s="171" t="s">
        <v>32</v>
      </c>
      <c r="P26" s="171" t="s">
        <v>30</v>
      </c>
      <c r="Q26" s="171" t="s">
        <v>52</v>
      </c>
      <c r="R26" s="171" t="s">
        <v>32</v>
      </c>
      <c r="S26" s="171" t="s">
        <v>30</v>
      </c>
      <c r="T26" s="171" t="s">
        <v>52</v>
      </c>
      <c r="U26" s="171" t="s">
        <v>32</v>
      </c>
      <c r="V26" s="751"/>
      <c r="W26" s="54"/>
    </row>
    <row r="27" spans="1:28" ht="21">
      <c r="A27" s="49"/>
      <c r="B27" s="53"/>
      <c r="C27" s="167" t="s">
        <v>34</v>
      </c>
      <c r="D27" s="60">
        <f>'વાર્ષિક પરિણામ પત્રક '!B83</f>
        <v>0</v>
      </c>
      <c r="E27" s="60">
        <f>'વાર્ષિક પરિણામ પત્રક '!D83</f>
        <v>0</v>
      </c>
      <c r="F27" s="60">
        <f>D27+E27</f>
        <v>0</v>
      </c>
      <c r="G27" s="60">
        <f>'વાર્ષિક વિષયવાર,જાતિવાર ગ્રેડ '!AS14</f>
        <v>0</v>
      </c>
      <c r="H27" s="60">
        <f>'વાર્ષિક વિષયવાર,જાતિવાર ગ્રેડ '!AU14</f>
        <v>0</v>
      </c>
      <c r="I27" s="60">
        <f>G27+H27</f>
        <v>0</v>
      </c>
      <c r="J27" s="60">
        <f>'વાર્ષિક વિષયવાર,જાતિવાર ગ્રેડ '!AS15</f>
        <v>0</v>
      </c>
      <c r="K27" s="60">
        <f>'વાર્ષિક વિષયવાર,જાતિવાર ગ્રેડ '!AU15</f>
        <v>0</v>
      </c>
      <c r="L27" s="60">
        <f>J27+K27</f>
        <v>0</v>
      </c>
      <c r="M27" s="60">
        <f>'વાર્ષિક વિષયવાર,જાતિવાર ગ્રેડ '!AS16</f>
        <v>0</v>
      </c>
      <c r="N27" s="60">
        <f>'વાર્ષિક વિષયવાર,જાતિવાર ગ્રેડ '!AU16</f>
        <v>0</v>
      </c>
      <c r="O27" s="60">
        <f>M27+N27</f>
        <v>0</v>
      </c>
      <c r="P27" s="60">
        <f>'વાર્ષિક વિષયવાર,જાતિવાર ગ્રેડ '!AS17</f>
        <v>0</v>
      </c>
      <c r="Q27" s="60">
        <f>'વાર્ષિક વિષયવાર,જાતિવાર ગ્રેડ '!AU17</f>
        <v>0</v>
      </c>
      <c r="R27" s="60">
        <f>P27+Q27</f>
        <v>0</v>
      </c>
      <c r="S27" s="60">
        <f>'વાર્ષિક વિષયવાર,જાતિવાર ગ્રેડ '!AS18</f>
        <v>0</v>
      </c>
      <c r="T27" s="60">
        <f>'વાર્ષિક વિષયવાર,જાતિવાર ગ્રેડ '!AU18</f>
        <v>0</v>
      </c>
      <c r="U27" s="60">
        <f>S27+T27</f>
        <v>0</v>
      </c>
      <c r="V27" s="172"/>
      <c r="W27" s="54"/>
    </row>
    <row r="28" spans="1:28" ht="21">
      <c r="A28" s="49"/>
      <c r="B28" s="53"/>
      <c r="C28" s="167" t="s">
        <v>37</v>
      </c>
      <c r="D28" s="60">
        <f>'વાર્ષિક પરિણામ પત્રક '!B84</f>
        <v>0</v>
      </c>
      <c r="E28" s="60">
        <f>'વાર્ષિક પરિણામ પત્રક '!D84</f>
        <v>0</v>
      </c>
      <c r="F28" s="60">
        <f>D28+E28</f>
        <v>0</v>
      </c>
      <c r="G28" s="60">
        <f>'વાર્ષિક વિષયવાર,જાતિવાર ગ્રેડ '!AS20</f>
        <v>0</v>
      </c>
      <c r="H28" s="60">
        <f>'વાર્ષિક વિષયવાર,જાતિવાર ગ્રેડ '!AU20</f>
        <v>0</v>
      </c>
      <c r="I28" s="60">
        <f>G28+H28</f>
        <v>0</v>
      </c>
      <c r="J28" s="60">
        <f>'વાર્ષિક વિષયવાર,જાતિવાર ગ્રેડ '!AS21</f>
        <v>0</v>
      </c>
      <c r="K28" s="60">
        <f>'વાર્ષિક વિષયવાર,જાતિવાર ગ્રેડ '!AU21</f>
        <v>0</v>
      </c>
      <c r="L28" s="60">
        <f>J28+K28</f>
        <v>0</v>
      </c>
      <c r="M28" s="60">
        <f>'વાર્ષિક વિષયવાર,જાતિવાર ગ્રેડ '!AS22</f>
        <v>0</v>
      </c>
      <c r="N28" s="60">
        <f>'વાર્ષિક વિષયવાર,જાતિવાર ગ્રેડ '!AU22</f>
        <v>0</v>
      </c>
      <c r="O28" s="60">
        <f>M28+N28</f>
        <v>0</v>
      </c>
      <c r="P28" s="60">
        <f>'વાર્ષિક વિષયવાર,જાતિવાર ગ્રેડ '!AS23</f>
        <v>0</v>
      </c>
      <c r="Q28" s="60">
        <f>'વાર્ષિક વિષયવાર,જાતિવાર ગ્રેડ '!AU23</f>
        <v>0</v>
      </c>
      <c r="R28" s="60">
        <f>P28+Q28</f>
        <v>0</v>
      </c>
      <c r="S28" s="60">
        <f>'વાર્ષિક વિષયવાર,જાતિવાર ગ્રેડ '!AS24</f>
        <v>0</v>
      </c>
      <c r="T28" s="60">
        <f>'વાર્ષિક વિષયવાર,જાતિવાર ગ્રેડ '!AU24</f>
        <v>0</v>
      </c>
      <c r="U28" s="60">
        <f>S28+T28</f>
        <v>0</v>
      </c>
      <c r="V28" s="172"/>
      <c r="W28" s="54"/>
    </row>
    <row r="29" spans="1:28" ht="21">
      <c r="A29" s="49"/>
      <c r="B29" s="53"/>
      <c r="C29" s="167" t="s">
        <v>35</v>
      </c>
      <c r="D29" s="60">
        <f>'વાર્ષિક પરિણામ પત્રક '!B82</f>
        <v>0</v>
      </c>
      <c r="E29" s="60">
        <f>'વાર્ષિક પરિણામ પત્રક '!D82</f>
        <v>0</v>
      </c>
      <c r="F29" s="60">
        <f>D29+E29</f>
        <v>0</v>
      </c>
      <c r="G29" s="60">
        <f>'વાર્ષિક વિષયવાર,જાતિવાર ગ્રેડ '!AS8</f>
        <v>0</v>
      </c>
      <c r="H29" s="60">
        <f>'વાર્ષિક વિષયવાર,જાતિવાર ગ્રેડ '!AU8</f>
        <v>0</v>
      </c>
      <c r="I29" s="60">
        <f>G29+H29</f>
        <v>0</v>
      </c>
      <c r="J29" s="60">
        <f>'વાર્ષિક વિષયવાર,જાતિવાર ગ્રેડ '!AS9</f>
        <v>0</v>
      </c>
      <c r="K29" s="60">
        <f>'વાર્ષિક વિષયવાર,જાતિવાર ગ્રેડ '!AU9</f>
        <v>0</v>
      </c>
      <c r="L29" s="60">
        <f>J29+K29</f>
        <v>0</v>
      </c>
      <c r="M29" s="60">
        <f>'વાર્ષિક વિષયવાર,જાતિવાર ગ્રેડ '!AS10</f>
        <v>0</v>
      </c>
      <c r="N29" s="60">
        <f>'વાર્ષિક વિષયવાર,જાતિવાર ગ્રેડ '!AU10</f>
        <v>0</v>
      </c>
      <c r="O29" s="60">
        <f>M29+N29</f>
        <v>0</v>
      </c>
      <c r="P29" s="60">
        <f>'વાર્ષિક વિષયવાર,જાતિવાર ગ્રેડ '!AS11</f>
        <v>0</v>
      </c>
      <c r="Q29" s="60">
        <f>'વાર્ષિક વિષયવાર,જાતિવાર ગ્રેડ '!AU11</f>
        <v>0</v>
      </c>
      <c r="R29" s="60">
        <f>P29+Q29</f>
        <v>0</v>
      </c>
      <c r="S29" s="60">
        <f>'વાર્ષિક વિષયવાર,જાતિવાર ગ્રેડ '!AS12</f>
        <v>0</v>
      </c>
      <c r="T29" s="60">
        <f>'વાર્ષિક વિષયવાર,જાતિવાર ગ્રેડ '!AU12</f>
        <v>0</v>
      </c>
      <c r="U29" s="60">
        <f>S29+T29</f>
        <v>0</v>
      </c>
      <c r="V29" s="172"/>
      <c r="W29" s="54"/>
    </row>
    <row r="30" spans="1:28" ht="21">
      <c r="A30" s="49"/>
      <c r="B30" s="53"/>
      <c r="C30" s="167" t="s">
        <v>36</v>
      </c>
      <c r="D30" s="60">
        <f>'વાર્ષિક પરિણામ પત્રક '!B85</f>
        <v>0</v>
      </c>
      <c r="E30" s="60">
        <f>'વાર્ષિક પરિણામ પત્રક '!D85</f>
        <v>0</v>
      </c>
      <c r="F30" s="60">
        <f>D30+E30</f>
        <v>0</v>
      </c>
      <c r="G30" s="60">
        <f>'વાર્ષિક વિષયવાર,જાતિવાર ગ્રેડ '!AS26</f>
        <v>0</v>
      </c>
      <c r="H30" s="60">
        <f>'વાર્ષિક વિષયવાર,જાતિવાર ગ્રેડ '!AU26</f>
        <v>0</v>
      </c>
      <c r="I30" s="60">
        <f>G30+H30</f>
        <v>0</v>
      </c>
      <c r="J30" s="60">
        <f>'વાર્ષિક વિષયવાર,જાતિવાર ગ્રેડ '!AS27</f>
        <v>0</v>
      </c>
      <c r="K30" s="60">
        <f>'વાર્ષિક વિષયવાર,જાતિવાર ગ્રેડ '!AU27</f>
        <v>0</v>
      </c>
      <c r="L30" s="60">
        <f>J30+K30</f>
        <v>0</v>
      </c>
      <c r="M30" s="60">
        <f>'વાર્ષિક વિષયવાર,જાતિવાર ગ્રેડ '!AS28</f>
        <v>0</v>
      </c>
      <c r="N30" s="60">
        <f>'વાર્ષિક વિષયવાર,જાતિવાર ગ્રેડ '!AU28</f>
        <v>0</v>
      </c>
      <c r="O30" s="60">
        <f>M30+N30</f>
        <v>0</v>
      </c>
      <c r="P30" s="60">
        <f>'વાર્ષિક વિષયવાર,જાતિવાર ગ્રેડ '!AS29</f>
        <v>0</v>
      </c>
      <c r="Q30" s="60">
        <f>'વાર્ષિક વિષયવાર,જાતિવાર ગ્રેડ '!AU29</f>
        <v>0</v>
      </c>
      <c r="R30" s="60">
        <f>P30+Q30</f>
        <v>0</v>
      </c>
      <c r="S30" s="60">
        <f>'વાર્ષિક વિષયવાર,જાતિવાર ગ્રેડ '!AS30</f>
        <v>0</v>
      </c>
      <c r="T30" s="60">
        <f>'વાર્ષિક વિષયવાર,જાતિવાર ગ્રેડ '!AU30</f>
        <v>0</v>
      </c>
      <c r="U30" s="60">
        <f>S30+T30</f>
        <v>0</v>
      </c>
      <c r="V30" s="172"/>
      <c r="W30" s="54"/>
    </row>
    <row r="31" spans="1:28" ht="21.75" thickBot="1">
      <c r="A31" s="49"/>
      <c r="B31" s="53"/>
      <c r="C31" s="169" t="s">
        <v>32</v>
      </c>
      <c r="D31" s="61">
        <f t="shared" ref="D31:U31" si="0">D27+D28+D29+D30</f>
        <v>0</v>
      </c>
      <c r="E31" s="61">
        <f t="shared" si="0"/>
        <v>0</v>
      </c>
      <c r="F31" s="61">
        <f t="shared" si="0"/>
        <v>0</v>
      </c>
      <c r="G31" s="61">
        <f t="shared" si="0"/>
        <v>0</v>
      </c>
      <c r="H31" s="61">
        <f t="shared" si="0"/>
        <v>0</v>
      </c>
      <c r="I31" s="61">
        <f t="shared" si="0"/>
        <v>0</v>
      </c>
      <c r="J31" s="61">
        <f t="shared" si="0"/>
        <v>0</v>
      </c>
      <c r="K31" s="61">
        <f t="shared" si="0"/>
        <v>0</v>
      </c>
      <c r="L31" s="61">
        <f t="shared" si="0"/>
        <v>0</v>
      </c>
      <c r="M31" s="61">
        <f t="shared" si="0"/>
        <v>0</v>
      </c>
      <c r="N31" s="61">
        <f t="shared" si="0"/>
        <v>0</v>
      </c>
      <c r="O31" s="61">
        <f t="shared" si="0"/>
        <v>0</v>
      </c>
      <c r="P31" s="61">
        <f t="shared" si="0"/>
        <v>0</v>
      </c>
      <c r="Q31" s="61">
        <f t="shared" si="0"/>
        <v>0</v>
      </c>
      <c r="R31" s="61">
        <f t="shared" si="0"/>
        <v>0</v>
      </c>
      <c r="S31" s="61">
        <f t="shared" si="0"/>
        <v>0</v>
      </c>
      <c r="T31" s="61">
        <f t="shared" si="0"/>
        <v>0</v>
      </c>
      <c r="U31" s="61">
        <f t="shared" si="0"/>
        <v>0</v>
      </c>
      <c r="V31" s="173"/>
      <c r="W31" s="54"/>
    </row>
    <row r="32" spans="1:28" ht="60" customHeight="1" thickTop="1">
      <c r="A32" s="49"/>
      <c r="B32" s="53"/>
      <c r="C32" s="735" t="s">
        <v>38</v>
      </c>
      <c r="D32" s="735"/>
      <c r="E32" s="735"/>
      <c r="F32" s="735"/>
      <c r="G32" s="178"/>
      <c r="H32" s="178"/>
      <c r="I32" s="631"/>
      <c r="J32" s="631"/>
      <c r="K32" s="631"/>
      <c r="L32" s="631"/>
      <c r="M32" s="631"/>
      <c r="N32" s="631"/>
      <c r="O32" s="631"/>
      <c r="P32" s="178"/>
      <c r="Q32" s="178"/>
      <c r="R32" s="178"/>
      <c r="S32" s="735" t="s">
        <v>39</v>
      </c>
      <c r="T32" s="735"/>
      <c r="U32" s="735"/>
      <c r="V32" s="735"/>
      <c r="W32" s="54"/>
    </row>
    <row r="33" spans="1:25" ht="17.25" customHeight="1" thickBot="1">
      <c r="A33" s="49"/>
      <c r="B33" s="62"/>
      <c r="C33" s="666" t="s">
        <v>208</v>
      </c>
      <c r="D33" s="667"/>
      <c r="E33" s="667"/>
      <c r="F33" s="667"/>
      <c r="G33" s="667"/>
      <c r="H33" s="667"/>
      <c r="I33" s="667"/>
      <c r="J33" s="667"/>
      <c r="K33" s="667"/>
      <c r="L33" s="667"/>
      <c r="M33" s="667"/>
      <c r="N33" s="667"/>
      <c r="O33" s="667"/>
      <c r="P33" s="667"/>
      <c r="Q33" s="667"/>
      <c r="R33" s="667"/>
      <c r="S33" s="667"/>
      <c r="T33" s="667"/>
      <c r="U33" s="667"/>
      <c r="V33" s="667"/>
      <c r="W33" s="63"/>
      <c r="Y33" s="51"/>
    </row>
    <row r="34" spans="1:25" ht="7.5" customHeight="1" thickTop="1">
      <c r="Y34" s="51"/>
    </row>
    <row r="35" spans="1:25" ht="6.75" hidden="1" customHeight="1">
      <c r="Y35" s="51"/>
    </row>
    <row r="36" spans="1:25" hidden="1">
      <c r="Y36" s="51"/>
    </row>
  </sheetData>
  <sheetProtection password="F90B" sheet="1" objects="1" scenarios="1" formatCells="0"/>
  <customSheetViews>
    <customSheetView guid="{73C551D6-6894-4ED7-BC5C-4906C9A23FC5}" topLeftCell="A2">
      <selection activeCell="AB15" sqref="AB15"/>
      <pageMargins left="0.25" right="0.25" top="0.5" bottom="0.5" header="0.3" footer="0.3"/>
      <printOptions horizontalCentered="1" verticalCentered="1"/>
      <pageSetup paperSize="9" orientation="portrait" blackAndWhite="1" horizontalDpi="300" verticalDpi="300" r:id="rId1"/>
    </customSheetView>
    <customSheetView guid="{EA6B0EC3-BB73-4DF1-A5C6-38A113AF26EE}" showGridLines="0" topLeftCell="A2">
      <selection activeCell="C3" sqref="C3:V7"/>
      <pageMargins left="0.25" right="0.25" top="0.5" bottom="0.5" header="0.3" footer="0.3"/>
      <printOptions horizontalCentered="1" verticalCentered="1"/>
      <pageSetup paperSize="9" orientation="portrait" blackAndWhite="1" horizontalDpi="300" verticalDpi="300" r:id="rId2"/>
    </customSheetView>
  </customSheetViews>
  <mergeCells count="36">
    <mergeCell ref="C33:V33"/>
    <mergeCell ref="C32:F32"/>
    <mergeCell ref="I32:O32"/>
    <mergeCell ref="S32:V32"/>
    <mergeCell ref="C21:V21"/>
    <mergeCell ref="C22:C26"/>
    <mergeCell ref="D22:F25"/>
    <mergeCell ref="G22:U24"/>
    <mergeCell ref="V22:V26"/>
    <mergeCell ref="G25:I25"/>
    <mergeCell ref="J25:L25"/>
    <mergeCell ref="M25:O25"/>
    <mergeCell ref="P25:R25"/>
    <mergeCell ref="S25:U25"/>
    <mergeCell ref="C11:L13"/>
    <mergeCell ref="D18:K18"/>
    <mergeCell ref="L18:Q18"/>
    <mergeCell ref="R18:V18"/>
    <mergeCell ref="C19:F19"/>
    <mergeCell ref="G19:V19"/>
    <mergeCell ref="C2:V2"/>
    <mergeCell ref="C3:V7"/>
    <mergeCell ref="C8:J10"/>
    <mergeCell ref="K8:V10"/>
    <mergeCell ref="C20:F20"/>
    <mergeCell ref="C14:V14"/>
    <mergeCell ref="M11:N13"/>
    <mergeCell ref="O11:P13"/>
    <mergeCell ref="G20:K20"/>
    <mergeCell ref="L20:V20"/>
    <mergeCell ref="C15:V15"/>
    <mergeCell ref="C16:E16"/>
    <mergeCell ref="F16:V16"/>
    <mergeCell ref="D17:K17"/>
    <mergeCell ref="L17:N17"/>
    <mergeCell ref="O17:V17"/>
  </mergeCells>
  <phoneticPr fontId="4" type="noConversion"/>
  <hyperlinks>
    <hyperlink ref="C33" r:id="rId3"/>
  </hyperlinks>
  <printOptions horizontalCentered="1" verticalCentered="1"/>
  <pageMargins left="0.25" right="0.25" top="0.25" bottom="0.25" header="0.3" footer="0.3"/>
  <pageSetup paperSize="9" orientation="portrait" blackAndWhite="1" horizontalDpi="300" verticalDpi="300" r:id="rId4"/>
  <drawing r:id="rId5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2">
    <tabColor rgb="FF00B050"/>
  </sheetPr>
  <dimension ref="A1:BX86"/>
  <sheetViews>
    <sheetView showGridLines="0" workbookViewId="0">
      <pane xSplit="4" ySplit="7" topLeftCell="E8" activePane="bottomRight" state="frozen"/>
      <selection activeCell="V6" sqref="V6"/>
      <selection pane="topRight" activeCell="V6" sqref="V6"/>
      <selection pane="bottomLeft" activeCell="V6" sqref="V6"/>
      <selection pane="bottomRight" activeCell="I3" sqref="I3:M3"/>
    </sheetView>
  </sheetViews>
  <sheetFormatPr defaultColWidth="0" defaultRowHeight="15" zeroHeight="1"/>
  <cols>
    <col min="1" max="1" width="8.7109375" style="22" hidden="1" customWidth="1"/>
    <col min="2" max="2" width="8.5703125" style="22" hidden="1" customWidth="1"/>
    <col min="3" max="3" width="4.140625" style="1" customWidth="1"/>
    <col min="4" max="4" width="32.42578125" style="1" customWidth="1"/>
    <col min="5" max="5" width="9" style="1" customWidth="1"/>
    <col min="6" max="6" width="10.42578125" style="1" customWidth="1"/>
    <col min="7" max="7" width="6.5703125" style="2" customWidth="1"/>
    <col min="8" max="13" width="3.7109375" style="1" customWidth="1"/>
    <col min="14" max="14" width="5" style="1" customWidth="1"/>
    <col min="15" max="15" width="4.140625" style="1" customWidth="1"/>
    <col min="16" max="16" width="5.7109375" style="2" customWidth="1"/>
    <col min="17" max="17" width="5.140625" style="2" customWidth="1"/>
    <col min="18" max="24" width="3.7109375" style="1" customWidth="1"/>
    <col min="25" max="25" width="4.85546875" style="1" customWidth="1"/>
    <col min="26" max="26" width="3.5703125" style="1" customWidth="1"/>
    <col min="27" max="32" width="3.7109375" style="1" customWidth="1"/>
    <col min="33" max="33" width="4.85546875" style="75" customWidth="1"/>
    <col min="34" max="34" width="3.5703125" style="1" customWidth="1"/>
    <col min="35" max="40" width="3.7109375" style="1" customWidth="1"/>
    <col min="41" max="41" width="4.85546875" style="75" customWidth="1"/>
    <col min="42" max="42" width="3.5703125" style="1" customWidth="1"/>
    <col min="43" max="49" width="3.7109375" style="1" customWidth="1"/>
    <col min="50" max="50" width="4.85546875" style="75" customWidth="1"/>
    <col min="51" max="57" width="3.7109375" style="1" customWidth="1"/>
    <col min="58" max="58" width="4.85546875" style="1" customWidth="1"/>
    <col min="59" max="65" width="3.7109375" style="1" customWidth="1"/>
    <col min="66" max="66" width="4.85546875" style="1" customWidth="1"/>
    <col min="67" max="67" width="3.7109375" style="1" customWidth="1"/>
    <col min="68" max="69" width="5.7109375" style="2" customWidth="1"/>
    <col min="70" max="70" width="6.7109375" style="1" customWidth="1"/>
    <col min="71" max="71" width="7.7109375" style="1" customWidth="1"/>
    <col min="72" max="72" width="6.7109375" style="1" customWidth="1"/>
    <col min="73" max="75" width="10.7109375" style="1" customWidth="1"/>
    <col min="76" max="76" width="1.28515625" style="1" customWidth="1"/>
    <col min="77" max="16384" width="9.140625" style="1" hidden="1"/>
  </cols>
  <sheetData>
    <row r="1" spans="1:75" ht="45.75" customHeight="1">
      <c r="A1" s="31"/>
      <c r="B1" s="31"/>
      <c r="C1" s="32"/>
      <c r="D1" s="32"/>
      <c r="E1" s="32"/>
      <c r="F1" s="32"/>
      <c r="G1" s="97"/>
      <c r="H1" s="32"/>
      <c r="I1" s="32"/>
      <c r="J1" s="32"/>
      <c r="K1" s="32"/>
      <c r="L1" s="32"/>
      <c r="M1" s="32"/>
      <c r="N1" s="32"/>
      <c r="O1" s="32"/>
      <c r="P1" s="97"/>
      <c r="Q1" s="97"/>
      <c r="R1" s="32"/>
      <c r="S1" s="765"/>
      <c r="T1" s="765"/>
      <c r="U1" s="765"/>
      <c r="V1" s="765"/>
      <c r="W1" s="765"/>
      <c r="X1" s="765"/>
      <c r="Y1" s="765"/>
      <c r="Z1" s="765"/>
      <c r="AA1" s="765"/>
      <c r="AB1" s="765"/>
      <c r="AC1" s="765"/>
      <c r="AD1" s="765"/>
      <c r="AE1" s="765"/>
      <c r="AF1" s="765"/>
      <c r="AG1" s="765"/>
      <c r="AH1" s="765"/>
      <c r="AI1" s="765"/>
      <c r="AJ1" s="765"/>
      <c r="AK1" s="765"/>
      <c r="AL1" s="765"/>
      <c r="AM1" s="765"/>
      <c r="AN1" s="765"/>
      <c r="AO1" s="765"/>
      <c r="AP1" s="765"/>
      <c r="AQ1" s="13"/>
      <c r="AR1" s="13"/>
      <c r="AS1" s="13"/>
      <c r="AT1" s="13"/>
      <c r="AU1" s="13"/>
      <c r="AV1" s="13"/>
      <c r="AW1" s="13"/>
      <c r="AX1" s="82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97"/>
      <c r="BQ1" s="97"/>
      <c r="BR1" s="13"/>
      <c r="BS1" s="13"/>
      <c r="BT1" s="13"/>
      <c r="BU1" s="13"/>
      <c r="BV1" s="13"/>
      <c r="BW1" s="13"/>
    </row>
    <row r="2" spans="1:75" ht="28.15" customHeight="1">
      <c r="A2" s="32"/>
      <c r="B2" s="32"/>
      <c r="C2" s="763" t="s">
        <v>208</v>
      </c>
      <c r="D2" s="764"/>
      <c r="E2" s="764"/>
      <c r="F2" s="764"/>
      <c r="G2" s="764"/>
      <c r="H2" s="764"/>
      <c r="I2" s="764"/>
      <c r="J2" s="764"/>
      <c r="K2" s="764"/>
      <c r="L2" s="764"/>
      <c r="M2" s="764"/>
      <c r="N2" s="764"/>
      <c r="O2" s="764"/>
      <c r="P2" s="109"/>
      <c r="Q2" s="109"/>
      <c r="R2" s="32"/>
      <c r="S2" s="765"/>
      <c r="T2" s="765"/>
      <c r="U2" s="765"/>
      <c r="V2" s="765"/>
      <c r="W2" s="765"/>
      <c r="X2" s="765"/>
      <c r="Y2" s="765"/>
      <c r="Z2" s="765"/>
      <c r="AA2" s="765"/>
      <c r="AB2" s="765"/>
      <c r="AC2" s="765"/>
      <c r="AD2" s="765"/>
      <c r="AE2" s="765"/>
      <c r="AF2" s="765"/>
      <c r="AG2" s="765"/>
      <c r="AH2" s="765"/>
      <c r="AI2" s="765"/>
      <c r="AJ2" s="765"/>
      <c r="AK2" s="765"/>
      <c r="AL2" s="765"/>
      <c r="AM2" s="765"/>
      <c r="AN2" s="765"/>
      <c r="AO2" s="765"/>
      <c r="AP2" s="765"/>
      <c r="AQ2" s="13"/>
      <c r="AR2" s="13"/>
      <c r="AS2" s="13"/>
      <c r="AT2" s="13"/>
      <c r="AU2" s="13"/>
      <c r="AV2" s="13"/>
      <c r="AW2" s="13"/>
      <c r="AX2" s="82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97"/>
      <c r="BQ2" s="97"/>
      <c r="BR2" s="13"/>
      <c r="BS2" s="13"/>
      <c r="BT2" s="13"/>
      <c r="BU2" s="13"/>
      <c r="BV2" s="13"/>
      <c r="BW2" s="13"/>
    </row>
    <row r="3" spans="1:75" ht="22.9" customHeight="1">
      <c r="A3" s="23"/>
      <c r="B3" s="23"/>
      <c r="C3" s="14"/>
      <c r="D3" s="188" t="s">
        <v>43</v>
      </c>
      <c r="E3" s="45">
        <f>IF('વાર્ષિક ટાઇટલ પેઇઝ  '!$M11="","",'વાર્ષિક ટાઇટલ પેઇઝ  '!M11)</f>
        <v>6</v>
      </c>
      <c r="F3" s="14"/>
      <c r="G3" s="752" t="s">
        <v>55</v>
      </c>
      <c r="H3" s="752"/>
      <c r="I3" s="771" t="str">
        <f>IF('વાર્ષિક ટાઇટલ પેઇઝ  '!$K8="","",'વાર્ષિક ટાઇટલ પેઇઝ  '!K8)</f>
        <v/>
      </c>
      <c r="J3" s="771"/>
      <c r="K3" s="771"/>
      <c r="L3" s="771"/>
      <c r="M3" s="771"/>
      <c r="N3" s="15"/>
      <c r="O3" s="16"/>
      <c r="P3" s="16"/>
      <c r="Q3" s="16"/>
      <c r="R3" s="15"/>
      <c r="S3" s="14"/>
      <c r="T3" s="14"/>
      <c r="U3" s="14"/>
      <c r="V3" s="14"/>
      <c r="W3" s="14"/>
      <c r="X3" s="14"/>
      <c r="Y3" s="14"/>
      <c r="Z3" s="14"/>
      <c r="AA3" s="769"/>
      <c r="AB3" s="770"/>
      <c r="AC3" s="770"/>
      <c r="AD3" s="770"/>
      <c r="AE3" s="770"/>
      <c r="AF3" s="770"/>
      <c r="AG3" s="770"/>
      <c r="AH3" s="770"/>
      <c r="AI3" s="770"/>
      <c r="AJ3" s="770"/>
      <c r="AK3" s="770"/>
      <c r="AL3" s="770"/>
      <c r="AM3" s="770"/>
      <c r="AN3" s="770"/>
      <c r="AO3" s="770"/>
      <c r="AP3" s="770"/>
      <c r="AQ3" s="14"/>
      <c r="AR3" s="14"/>
      <c r="AS3" s="14"/>
      <c r="AT3" s="14"/>
      <c r="AU3" s="14"/>
      <c r="AV3" s="14"/>
      <c r="AW3" s="14"/>
      <c r="AX3" s="83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13"/>
      <c r="BQ3" s="113"/>
      <c r="BR3" s="14"/>
      <c r="BS3" s="14"/>
      <c r="BT3" s="14"/>
      <c r="BU3" s="14"/>
      <c r="BV3" s="14"/>
      <c r="BW3" s="14"/>
    </row>
    <row r="4" spans="1:75" ht="20.25" customHeight="1">
      <c r="A4" s="696" t="s">
        <v>92</v>
      </c>
      <c r="B4" s="696" t="s">
        <v>91</v>
      </c>
      <c r="C4" s="694" t="s">
        <v>3</v>
      </c>
      <c r="D4" s="694" t="s">
        <v>2</v>
      </c>
      <c r="E4" s="694" t="s">
        <v>18</v>
      </c>
      <c r="F4" s="766" t="s">
        <v>19</v>
      </c>
      <c r="G4" s="758" t="s">
        <v>40</v>
      </c>
      <c r="H4" s="684" t="s">
        <v>4</v>
      </c>
      <c r="I4" s="685"/>
      <c r="J4" s="685"/>
      <c r="K4" s="685"/>
      <c r="L4" s="685"/>
      <c r="M4" s="685"/>
      <c r="N4" s="685"/>
      <c r="O4" s="686"/>
      <c r="P4" s="179"/>
      <c r="Q4" s="179"/>
      <c r="R4" s="681" t="s">
        <v>21</v>
      </c>
      <c r="S4" s="759" t="s">
        <v>5</v>
      </c>
      <c r="T4" s="760"/>
      <c r="U4" s="760"/>
      <c r="V4" s="760"/>
      <c r="W4" s="760"/>
      <c r="X4" s="760"/>
      <c r="Y4" s="760"/>
      <c r="Z4" s="761"/>
      <c r="AA4" s="759" t="s">
        <v>6</v>
      </c>
      <c r="AB4" s="760"/>
      <c r="AC4" s="760"/>
      <c r="AD4" s="760"/>
      <c r="AE4" s="760"/>
      <c r="AF4" s="760"/>
      <c r="AG4" s="760"/>
      <c r="AH4" s="761"/>
      <c r="AI4" s="759" t="s">
        <v>7</v>
      </c>
      <c r="AJ4" s="760"/>
      <c r="AK4" s="760"/>
      <c r="AL4" s="760"/>
      <c r="AM4" s="760"/>
      <c r="AN4" s="760"/>
      <c r="AO4" s="760"/>
      <c r="AP4" s="761"/>
      <c r="AQ4" s="681" t="s">
        <v>21</v>
      </c>
      <c r="AR4" s="759" t="s">
        <v>151</v>
      </c>
      <c r="AS4" s="760"/>
      <c r="AT4" s="760"/>
      <c r="AU4" s="760"/>
      <c r="AV4" s="760"/>
      <c r="AW4" s="760"/>
      <c r="AX4" s="760"/>
      <c r="AY4" s="761"/>
      <c r="AZ4" s="774" t="s">
        <v>205</v>
      </c>
      <c r="BA4" s="760"/>
      <c r="BB4" s="760"/>
      <c r="BC4" s="760"/>
      <c r="BD4" s="760"/>
      <c r="BE4" s="760"/>
      <c r="BF4" s="760"/>
      <c r="BG4" s="761"/>
      <c r="BH4" s="759" t="s">
        <v>95</v>
      </c>
      <c r="BI4" s="760"/>
      <c r="BJ4" s="760"/>
      <c r="BK4" s="760"/>
      <c r="BL4" s="760"/>
      <c r="BM4" s="760"/>
      <c r="BN4" s="760"/>
      <c r="BO4" s="761"/>
      <c r="BP4" s="180"/>
      <c r="BQ4" s="180"/>
      <c r="BR4" s="687" t="s">
        <v>21</v>
      </c>
      <c r="BS4" s="689" t="s">
        <v>20</v>
      </c>
      <c r="BT4" s="681" t="s">
        <v>15</v>
      </c>
      <c r="BU4" s="692" t="s">
        <v>41</v>
      </c>
      <c r="BV4" s="689" t="s">
        <v>16</v>
      </c>
      <c r="BW4" s="689" t="s">
        <v>17</v>
      </c>
    </row>
    <row r="5" spans="1:75" ht="18" customHeight="1">
      <c r="A5" s="696"/>
      <c r="B5" s="696"/>
      <c r="C5" s="695"/>
      <c r="D5" s="756"/>
      <c r="E5" s="756"/>
      <c r="F5" s="767"/>
      <c r="G5" s="758"/>
      <c r="H5" s="754" t="s">
        <v>1</v>
      </c>
      <c r="I5" s="754"/>
      <c r="J5" s="755"/>
      <c r="K5" s="753" t="s">
        <v>13</v>
      </c>
      <c r="L5" s="754"/>
      <c r="M5" s="755"/>
      <c r="N5" s="689" t="s">
        <v>173</v>
      </c>
      <c r="O5" s="681" t="s">
        <v>14</v>
      </c>
      <c r="P5" s="181"/>
      <c r="Q5" s="181"/>
      <c r="R5" s="693"/>
      <c r="S5" s="753" t="s">
        <v>1</v>
      </c>
      <c r="T5" s="754"/>
      <c r="U5" s="755"/>
      <c r="V5" s="753" t="s">
        <v>13</v>
      </c>
      <c r="W5" s="754"/>
      <c r="X5" s="755"/>
      <c r="Y5" s="689" t="s">
        <v>173</v>
      </c>
      <c r="Z5" s="681" t="s">
        <v>14</v>
      </c>
      <c r="AA5" s="753" t="s">
        <v>1</v>
      </c>
      <c r="AB5" s="754"/>
      <c r="AC5" s="755"/>
      <c r="AD5" s="753" t="s">
        <v>13</v>
      </c>
      <c r="AE5" s="754"/>
      <c r="AF5" s="755"/>
      <c r="AG5" s="689" t="s">
        <v>173</v>
      </c>
      <c r="AH5" s="681" t="s">
        <v>14</v>
      </c>
      <c r="AI5" s="753" t="s">
        <v>1</v>
      </c>
      <c r="AJ5" s="754"/>
      <c r="AK5" s="755"/>
      <c r="AL5" s="753" t="s">
        <v>13</v>
      </c>
      <c r="AM5" s="754"/>
      <c r="AN5" s="755"/>
      <c r="AO5" s="689" t="s">
        <v>173</v>
      </c>
      <c r="AP5" s="681" t="s">
        <v>14</v>
      </c>
      <c r="AQ5" s="756"/>
      <c r="AR5" s="753" t="s">
        <v>1</v>
      </c>
      <c r="AS5" s="754"/>
      <c r="AT5" s="755"/>
      <c r="AU5" s="753" t="s">
        <v>13</v>
      </c>
      <c r="AV5" s="754"/>
      <c r="AW5" s="755"/>
      <c r="AX5" s="689" t="s">
        <v>173</v>
      </c>
      <c r="AY5" s="681" t="s">
        <v>14</v>
      </c>
      <c r="AZ5" s="753" t="s">
        <v>1</v>
      </c>
      <c r="BA5" s="754"/>
      <c r="BB5" s="755"/>
      <c r="BC5" s="753" t="s">
        <v>13</v>
      </c>
      <c r="BD5" s="754"/>
      <c r="BE5" s="755"/>
      <c r="BF5" s="689" t="s">
        <v>173</v>
      </c>
      <c r="BG5" s="681" t="s">
        <v>14</v>
      </c>
      <c r="BH5" s="753" t="s">
        <v>1</v>
      </c>
      <c r="BI5" s="754"/>
      <c r="BJ5" s="755"/>
      <c r="BK5" s="753" t="s">
        <v>13</v>
      </c>
      <c r="BL5" s="754"/>
      <c r="BM5" s="755"/>
      <c r="BN5" s="689" t="s">
        <v>173</v>
      </c>
      <c r="BO5" s="687" t="s">
        <v>14</v>
      </c>
      <c r="BP5" s="181"/>
      <c r="BQ5" s="181"/>
      <c r="BR5" s="772"/>
      <c r="BS5" s="690"/>
      <c r="BT5" s="756"/>
      <c r="BU5" s="773"/>
      <c r="BV5" s="690"/>
      <c r="BW5" s="690"/>
    </row>
    <row r="6" spans="1:75" ht="160.9" customHeight="1">
      <c r="A6" s="696"/>
      <c r="B6" s="696"/>
      <c r="C6" s="695"/>
      <c r="D6" s="756"/>
      <c r="E6" s="756"/>
      <c r="F6" s="767"/>
      <c r="G6" s="758"/>
      <c r="H6" s="490" t="s">
        <v>230</v>
      </c>
      <c r="I6" s="285" t="s">
        <v>172</v>
      </c>
      <c r="J6" s="285" t="s">
        <v>0</v>
      </c>
      <c r="K6" s="490" t="s">
        <v>230</v>
      </c>
      <c r="L6" s="285" t="s">
        <v>172</v>
      </c>
      <c r="M6" s="285" t="s">
        <v>0</v>
      </c>
      <c r="N6" s="690"/>
      <c r="O6" s="756"/>
      <c r="P6" s="180"/>
      <c r="Q6" s="180"/>
      <c r="R6" s="693"/>
      <c r="S6" s="490" t="s">
        <v>230</v>
      </c>
      <c r="T6" s="285" t="s">
        <v>172</v>
      </c>
      <c r="U6" s="285" t="s">
        <v>0</v>
      </c>
      <c r="V6" s="490" t="s">
        <v>230</v>
      </c>
      <c r="W6" s="285" t="s">
        <v>172</v>
      </c>
      <c r="X6" s="285" t="s">
        <v>0</v>
      </c>
      <c r="Y6" s="690"/>
      <c r="Z6" s="756"/>
      <c r="AA6" s="490" t="s">
        <v>230</v>
      </c>
      <c r="AB6" s="285" t="s">
        <v>172</v>
      </c>
      <c r="AC6" s="285" t="s">
        <v>0</v>
      </c>
      <c r="AD6" s="490" t="s">
        <v>230</v>
      </c>
      <c r="AE6" s="285" t="s">
        <v>172</v>
      </c>
      <c r="AF6" s="285" t="s">
        <v>0</v>
      </c>
      <c r="AG6" s="690"/>
      <c r="AH6" s="756"/>
      <c r="AI6" s="490" t="s">
        <v>230</v>
      </c>
      <c r="AJ6" s="285" t="s">
        <v>172</v>
      </c>
      <c r="AK6" s="285" t="s">
        <v>0</v>
      </c>
      <c r="AL6" s="490" t="s">
        <v>230</v>
      </c>
      <c r="AM6" s="285" t="s">
        <v>172</v>
      </c>
      <c r="AN6" s="285" t="s">
        <v>0</v>
      </c>
      <c r="AO6" s="690"/>
      <c r="AP6" s="756"/>
      <c r="AQ6" s="756"/>
      <c r="AR6" s="490" t="s">
        <v>230</v>
      </c>
      <c r="AS6" s="285" t="s">
        <v>172</v>
      </c>
      <c r="AT6" s="285" t="s">
        <v>0</v>
      </c>
      <c r="AU6" s="490" t="s">
        <v>230</v>
      </c>
      <c r="AV6" s="285" t="s">
        <v>172</v>
      </c>
      <c r="AW6" s="285" t="s">
        <v>0</v>
      </c>
      <c r="AX6" s="690"/>
      <c r="AY6" s="756"/>
      <c r="AZ6" s="490" t="s">
        <v>230</v>
      </c>
      <c r="BA6" s="285" t="s">
        <v>172</v>
      </c>
      <c r="BB6" s="285" t="s">
        <v>0</v>
      </c>
      <c r="BC6" s="490" t="s">
        <v>230</v>
      </c>
      <c r="BD6" s="285" t="s">
        <v>172</v>
      </c>
      <c r="BE6" s="285" t="s">
        <v>0</v>
      </c>
      <c r="BF6" s="690"/>
      <c r="BG6" s="756"/>
      <c r="BH6" s="490" t="s">
        <v>230</v>
      </c>
      <c r="BI6" s="285" t="s">
        <v>172</v>
      </c>
      <c r="BJ6" s="285" t="s">
        <v>0</v>
      </c>
      <c r="BK6" s="490" t="s">
        <v>230</v>
      </c>
      <c r="BL6" s="285" t="s">
        <v>172</v>
      </c>
      <c r="BM6" s="285" t="s">
        <v>0</v>
      </c>
      <c r="BN6" s="690"/>
      <c r="BO6" s="772"/>
      <c r="BP6" s="180"/>
      <c r="BQ6" s="180"/>
      <c r="BR6" s="772"/>
      <c r="BS6" s="691"/>
      <c r="BT6" s="756"/>
      <c r="BU6" s="773"/>
      <c r="BV6" s="690"/>
      <c r="BW6" s="690"/>
    </row>
    <row r="7" spans="1:75" ht="15" customHeight="1">
      <c r="A7" s="696"/>
      <c r="B7" s="696"/>
      <c r="C7" s="393"/>
      <c r="D7" s="757"/>
      <c r="E7" s="757"/>
      <c r="F7" s="768"/>
      <c r="G7" s="758"/>
      <c r="H7" s="17">
        <v>40</v>
      </c>
      <c r="I7" s="18">
        <v>40</v>
      </c>
      <c r="J7" s="18">
        <v>20</v>
      </c>
      <c r="K7" s="18">
        <v>40</v>
      </c>
      <c r="L7" s="18">
        <v>40</v>
      </c>
      <c r="M7" s="18">
        <v>20</v>
      </c>
      <c r="N7" s="691"/>
      <c r="O7" s="757"/>
      <c r="P7" s="180"/>
      <c r="Q7" s="180"/>
      <c r="R7" s="762"/>
      <c r="S7" s="18">
        <v>40</v>
      </c>
      <c r="T7" s="18">
        <v>40</v>
      </c>
      <c r="U7" s="18">
        <v>20</v>
      </c>
      <c r="V7" s="18">
        <v>40</v>
      </c>
      <c r="W7" s="18">
        <v>40</v>
      </c>
      <c r="X7" s="18">
        <v>20</v>
      </c>
      <c r="Y7" s="691"/>
      <c r="Z7" s="757"/>
      <c r="AA7" s="18">
        <v>40</v>
      </c>
      <c r="AB7" s="18">
        <v>40</v>
      </c>
      <c r="AC7" s="18">
        <v>20</v>
      </c>
      <c r="AD7" s="18">
        <v>40</v>
      </c>
      <c r="AE7" s="18">
        <v>40</v>
      </c>
      <c r="AF7" s="18">
        <v>20</v>
      </c>
      <c r="AG7" s="691"/>
      <c r="AH7" s="757"/>
      <c r="AI7" s="18">
        <v>40</v>
      </c>
      <c r="AJ7" s="18">
        <v>40</v>
      </c>
      <c r="AK7" s="18">
        <v>20</v>
      </c>
      <c r="AL7" s="18">
        <v>40</v>
      </c>
      <c r="AM7" s="18">
        <v>40</v>
      </c>
      <c r="AN7" s="18">
        <v>20</v>
      </c>
      <c r="AO7" s="691"/>
      <c r="AP7" s="757"/>
      <c r="AQ7" s="757"/>
      <c r="AR7" s="18">
        <v>40</v>
      </c>
      <c r="AS7" s="18">
        <v>40</v>
      </c>
      <c r="AT7" s="18">
        <v>20</v>
      </c>
      <c r="AU7" s="18">
        <v>40</v>
      </c>
      <c r="AV7" s="18">
        <v>40</v>
      </c>
      <c r="AW7" s="18">
        <v>20</v>
      </c>
      <c r="AX7" s="691"/>
      <c r="AY7" s="757"/>
      <c r="AZ7" s="18">
        <v>40</v>
      </c>
      <c r="BA7" s="18">
        <v>40</v>
      </c>
      <c r="BB7" s="18">
        <v>20</v>
      </c>
      <c r="BC7" s="18">
        <v>40</v>
      </c>
      <c r="BD7" s="18">
        <v>40</v>
      </c>
      <c r="BE7" s="18">
        <v>20</v>
      </c>
      <c r="BF7" s="691"/>
      <c r="BG7" s="757"/>
      <c r="BH7" s="18">
        <v>40</v>
      </c>
      <c r="BI7" s="18">
        <v>40</v>
      </c>
      <c r="BJ7" s="18">
        <v>20</v>
      </c>
      <c r="BK7" s="18">
        <v>40</v>
      </c>
      <c r="BL7" s="18">
        <v>40</v>
      </c>
      <c r="BM7" s="18">
        <v>20</v>
      </c>
      <c r="BN7" s="691"/>
      <c r="BO7" s="772"/>
      <c r="BP7" s="180"/>
      <c r="BQ7" s="180"/>
      <c r="BR7" s="772"/>
      <c r="BS7" s="18">
        <v>400</v>
      </c>
      <c r="BT7" s="757"/>
      <c r="BU7" s="19">
        <v>1800</v>
      </c>
      <c r="BV7" s="691"/>
      <c r="BW7" s="691"/>
    </row>
    <row r="8" spans="1:75" ht="21" customHeight="1">
      <c r="A8" s="38" t="str">
        <f>IF('DATA ENTRY'!$N3="","",'DATA ENTRY'!N3)</f>
        <v/>
      </c>
      <c r="B8" s="46" t="str">
        <f>IF('DATA ENTRY'!$P3="","",'DATA ENTRY'!P3)</f>
        <v/>
      </c>
      <c r="C8" s="38">
        <f>IF('DATA ENTRY'!$L3="","",'DATA ENTRY'!L3)</f>
        <v>1</v>
      </c>
      <c r="D8" s="186" t="str">
        <f>IF('DATA ENTRY'!$M3="","",'DATA ENTRY'!M3)</f>
        <v/>
      </c>
      <c r="E8" s="38" t="str">
        <f>IF('DATA ENTRY'!$Q3="","",'DATA ENTRY'!Q3)</f>
        <v/>
      </c>
      <c r="F8" s="39" t="str">
        <f>IF('DATA ENTRY'!$R3="","",'DATA ENTRY'!R3)</f>
        <v/>
      </c>
      <c r="G8" s="40" t="str">
        <f>IF('DATA ENTRY'!$S3="","",'DATA ENTRY'!S3)</f>
        <v/>
      </c>
      <c r="H8" s="396" t="str">
        <f>IF('સત્રાંત પરિણામ પત્રક '!E8="","",'સત્રાંત પરિણામ પત્રક '!E8)</f>
        <v/>
      </c>
      <c r="I8" s="396" t="str">
        <f>IF('સત્રાંત પરિણામ પત્રક '!F8="","",'સત્રાંત પરિણામ પત્રક '!F8)</f>
        <v/>
      </c>
      <c r="J8" s="396" t="str">
        <f>IF('સત્રાંત પરિણામ પત્રક '!G8="","",'સત્રાંત પરિણામ પત્રક '!G8)</f>
        <v/>
      </c>
      <c r="K8" s="286"/>
      <c r="L8" s="286"/>
      <c r="M8" s="286"/>
      <c r="N8" s="397">
        <f t="shared" ref="N8:N60" si="0">SUM(H8:M8)</f>
        <v>0</v>
      </c>
      <c r="O8" s="107" t="str">
        <f>IF(N8&gt;159,"A",IF(N8&gt;129,"B",IF(N8&gt;99,"C",IF(N8&gt;69,"D",IF(N8&gt;0,"E","")))))</f>
        <v/>
      </c>
      <c r="P8" s="111"/>
      <c r="Q8" s="112"/>
      <c r="R8" s="108">
        <f>IF('વાર્ષિક પરિણામ પત્રક '!$C8="","",'વાર્ષિક પરિણામ પત્રક '!C8)</f>
        <v>1</v>
      </c>
      <c r="S8" s="396" t="str">
        <f>IF('સત્રાંત પરિણામ પત્રક '!J8="","",'સત્રાંત પરિણામ પત્રક '!J8)</f>
        <v/>
      </c>
      <c r="T8" s="396" t="str">
        <f>IF('સત્રાંત પરિણામ પત્રક '!K8="","",'સત્રાંત પરિણામ પત્રક '!K8)</f>
        <v/>
      </c>
      <c r="U8" s="396" t="str">
        <f>IF('સત્રાંત પરિણામ પત્રક '!L8="","",'સત્રાંત પરિણામ પત્રક '!L8)</f>
        <v/>
      </c>
      <c r="V8" s="286"/>
      <c r="W8" s="286"/>
      <c r="X8" s="286"/>
      <c r="Y8" s="397">
        <f>SUM(S8:X8)</f>
        <v>0</v>
      </c>
      <c r="Z8" s="4" t="str">
        <f>IF(Y8&gt;159,"A",IF(Y8&gt;129,"B",IF(Y8&gt;99,"C",IF(Y8&gt;69,"D",IF(Y8&gt;0,"E","")))))</f>
        <v/>
      </c>
      <c r="AA8" s="396" t="str">
        <f>IF('સત્રાંત પરિણામ પત્રક '!R8="","",'સત્રાંત પરિણામ પત્રક '!R8)</f>
        <v/>
      </c>
      <c r="AB8" s="396" t="str">
        <f>IF('સત્રાંત પરિણામ પત્રક '!S8="","",'સત્રાંત પરિણામ પત્રક '!S8)</f>
        <v/>
      </c>
      <c r="AC8" s="396" t="str">
        <f>IF('સત્રાંત પરિણામ પત્રક '!T8="","",'સત્રાંત પરિણામ પત્રક '!T8)</f>
        <v/>
      </c>
      <c r="AD8" s="286"/>
      <c r="AE8" s="286"/>
      <c r="AF8" s="286"/>
      <c r="AG8" s="397">
        <f>SUM(AA8:AF8)</f>
        <v>0</v>
      </c>
      <c r="AH8" s="4" t="str">
        <f>IF(AG8&gt;159,"A",IF(AG8&gt;129,"B",IF(AG8&gt;99,"C",IF(AG8&gt;69,"D",IF(AG8&gt;0,"E","")))))</f>
        <v/>
      </c>
      <c r="AI8" s="396" t="str">
        <f>IF('સત્રાંત પરિણામ પત્રક '!W8="","",'સત્રાંત પરિણામ પત્રક '!W8)</f>
        <v/>
      </c>
      <c r="AJ8" s="396" t="str">
        <f>IF('સત્રાંત પરિણામ પત્રક '!X8="","",'સત્રાંત પરિણામ પત્રક '!X8)</f>
        <v/>
      </c>
      <c r="AK8" s="396" t="str">
        <f>IF('સત્રાંત પરિણામ પત્રક '!Y8="","",'સત્રાંત પરિણામ પત્રક '!Y8)</f>
        <v/>
      </c>
      <c r="AL8" s="286"/>
      <c r="AM8" s="286"/>
      <c r="AN8" s="286"/>
      <c r="AO8" s="397">
        <f>SUM(AI8:AN8)</f>
        <v>0</v>
      </c>
      <c r="AP8" s="4" t="str">
        <f>IF(AO8&gt;159,"A",IF(AO8&gt;129,"B",IF(AO8&gt;99,"C",IF(AO8&gt;69,"D",IF(AO8&gt;0,"E","")))))</f>
        <v/>
      </c>
      <c r="AQ8" s="4">
        <f>IF('વાર્ષિક પરિણામ પત્રક '!$C8="","",'વાર્ષિક પરિણામ પત્રક '!C8)</f>
        <v>1</v>
      </c>
      <c r="AR8" s="396" t="str">
        <f>IF('સત્રાંત પરિણામ પત્રક '!AB8="","",'સત્રાંત પરિણામ પત્રક '!AB8)</f>
        <v/>
      </c>
      <c r="AS8" s="396" t="str">
        <f>IF('સત્રાંત પરિણામ પત્રક '!AC8="","",'સત્રાંત પરિણામ પત્રક '!AC8)</f>
        <v/>
      </c>
      <c r="AT8" s="396" t="str">
        <f>IF('સત્રાંત પરિણામ પત્રક '!AD8="","",'સત્રાંત પરિણામ પત્રક '!AD8)</f>
        <v/>
      </c>
      <c r="AU8" s="286"/>
      <c r="AV8" s="286"/>
      <c r="AW8" s="286"/>
      <c r="AX8" s="397">
        <f>SUM(AR8:AW8)</f>
        <v>0</v>
      </c>
      <c r="AY8" s="4" t="str">
        <f>IF(AX8&gt;159,"A",IF(AX8&gt;129,"B",IF(AX8&gt;99,"C",IF(AX8&gt;69,"D",IF(AX8&gt;0,"E","")))))</f>
        <v/>
      </c>
      <c r="AZ8" s="396" t="str">
        <f>IF('સત્રાંત પરિણામ પત્રક '!AH8="","",'સત્રાંત પરિણામ પત્રક '!AH8)</f>
        <v/>
      </c>
      <c r="BA8" s="396" t="str">
        <f>IF('સત્રાંત પરિણામ પત્રક '!AI8="","",'સત્રાંત પરિણામ પત્રક '!AI8)</f>
        <v/>
      </c>
      <c r="BB8" s="396" t="str">
        <f>IF('સત્રાંત પરિણામ પત્રક '!AJ8="","",'સત્રાંત પરિણામ પત્રક '!AJ8)</f>
        <v/>
      </c>
      <c r="BC8" s="286"/>
      <c r="BD8" s="286"/>
      <c r="BE8" s="286"/>
      <c r="BF8" s="397">
        <f>SUM(AZ8:BE8)</f>
        <v>0</v>
      </c>
      <c r="BG8" s="4" t="str">
        <f>IF(BF8&gt;159,"A",IF(BF8&gt;129,"B",IF(BF8&gt;99,"C",IF(BF8&gt;69,"D",IF(BF8&gt;0,"E","")))))</f>
        <v/>
      </c>
      <c r="BH8" s="396" t="str">
        <f>IF('સત્રાંત પરિણામ પત્રક '!AM8="","",'સત્રાંત પરિણામ પત્રક '!AM8)</f>
        <v/>
      </c>
      <c r="BI8" s="396" t="str">
        <f>IF('સત્રાંત પરિણામ પત્રક '!AN8="","",'સત્રાંત પરિણામ પત્રક '!AN8)</f>
        <v/>
      </c>
      <c r="BJ8" s="396" t="str">
        <f>IF('સત્રાંત પરિણામ પત્રક '!AO8="","",'સત્રાંત પરિણામ પત્રક '!AO8)</f>
        <v/>
      </c>
      <c r="BK8" s="286"/>
      <c r="BL8" s="286"/>
      <c r="BM8" s="286"/>
      <c r="BN8" s="397">
        <f>SUM(BH8:BM8)</f>
        <v>0</v>
      </c>
      <c r="BO8" s="4" t="str">
        <f>IF(BN8&gt;159,"A",IF(BN8&gt;129,"B",IF(BN8&gt;99,"C",IF(BN8&gt;69,"D",IF(BN8&gt;0,"E","")))))</f>
        <v/>
      </c>
      <c r="BP8" s="110"/>
      <c r="BQ8" s="110"/>
      <c r="BR8" s="4">
        <f>IF('વાર્ષિક પરિણામ પત્રક '!$C8="","",'વાર્ષિક પરિણામ પત્રક '!C8)</f>
        <v>1</v>
      </c>
      <c r="BS8" s="286">
        <v>321</v>
      </c>
      <c r="BT8" s="3" t="str">
        <f>IF(BS8&gt;319,"A",IF(BS8&gt;259,"B",IF(BS8&gt;199,"C",IF(BS8&gt;139,"D",IF(BS8&gt;0,"E","")))))</f>
        <v>A</v>
      </c>
      <c r="BU8" s="397">
        <f t="shared" ref="BU8:BU38" si="1">N8+Y8+AG8+AO8+AX8+BF8+BN8+BS8</f>
        <v>321</v>
      </c>
      <c r="BV8" s="397">
        <f>BU8/18</f>
        <v>17.833333333333332</v>
      </c>
      <c r="BW8" s="4" t="str">
        <f>IF(BU8&gt;1439,"A",IF(BU8&gt;1169,"B",IF(BU8&gt;899,"C",IF(BU8&gt;629,"D",IF(BU8&gt;0,"E","")))))</f>
        <v>E</v>
      </c>
    </row>
    <row r="9" spans="1:75" ht="21" customHeight="1">
      <c r="A9" s="38" t="str">
        <f>IF('DATA ENTRY'!$N4="","",'DATA ENTRY'!N4)</f>
        <v/>
      </c>
      <c r="B9" s="46" t="str">
        <f>IF('DATA ENTRY'!$P4="","",'DATA ENTRY'!P4)</f>
        <v/>
      </c>
      <c r="C9" s="38">
        <f>IF('DATA ENTRY'!$L4="","",'DATA ENTRY'!L4)</f>
        <v>2</v>
      </c>
      <c r="D9" s="186" t="str">
        <f>IF('DATA ENTRY'!$M4="","",'DATA ENTRY'!M4)</f>
        <v/>
      </c>
      <c r="E9" s="38" t="str">
        <f>IF('DATA ENTRY'!$Q4="","",'DATA ENTRY'!Q4)</f>
        <v/>
      </c>
      <c r="F9" s="39" t="str">
        <f>IF('DATA ENTRY'!$R4="","",'DATA ENTRY'!R4)</f>
        <v/>
      </c>
      <c r="G9" s="40" t="str">
        <f>IF('DATA ENTRY'!$S4="","",'DATA ENTRY'!S4)</f>
        <v/>
      </c>
      <c r="H9" s="396" t="str">
        <f>IF('સત્રાંત પરિણામ પત્રક '!E9="","",'સત્રાંત પરિણામ પત્રક '!E9)</f>
        <v/>
      </c>
      <c r="I9" s="396" t="str">
        <f>IF('સત્રાંત પરિણામ પત્રક '!F9="","",'સત્રાંત પરિણામ પત્રક '!F9)</f>
        <v/>
      </c>
      <c r="J9" s="396" t="str">
        <f>IF('સત્રાંત પરિણામ પત્રક '!G9="","",'સત્રાંત પરિણામ પત્રક '!G9)</f>
        <v/>
      </c>
      <c r="K9" s="286"/>
      <c r="L9" s="286"/>
      <c r="M9" s="286"/>
      <c r="N9" s="397">
        <f t="shared" si="0"/>
        <v>0</v>
      </c>
      <c r="O9" s="107" t="str">
        <f t="shared" ref="O9:O59" si="2">IF(N9&gt;159,"A",IF(N9&gt;129,"B",IF(N9&gt;99,"C",IF(N9&gt;69,"D",IF(N9&gt;0,"E","")))))</f>
        <v/>
      </c>
      <c r="P9" s="111"/>
      <c r="Q9" s="112"/>
      <c r="R9" s="108">
        <f>IF('વાર્ષિક પરિણામ પત્રક '!$C9="","",'વાર્ષિક પરિણામ પત્રક '!C9)</f>
        <v>2</v>
      </c>
      <c r="S9" s="396" t="str">
        <f>IF('સત્રાંત પરિણામ પત્રક '!J9="","",'સત્રાંત પરિણામ પત્રક '!J9)</f>
        <v/>
      </c>
      <c r="T9" s="396" t="str">
        <f>IF('સત્રાંત પરિણામ પત્રક '!K9="","",'સત્રાંત પરિણામ પત્રક '!K9)</f>
        <v/>
      </c>
      <c r="U9" s="396" t="str">
        <f>IF('સત્રાંત પરિણામ પત્રક '!L9="","",'સત્રાંત પરિણામ પત્રક '!L9)</f>
        <v/>
      </c>
      <c r="V9" s="286"/>
      <c r="W9" s="286"/>
      <c r="X9" s="286"/>
      <c r="Y9" s="397">
        <f t="shared" ref="Y9:Y60" si="3">SUM(S9:X9)</f>
        <v>0</v>
      </c>
      <c r="Z9" s="4" t="str">
        <f t="shared" ref="Z9:Z60" si="4">IF(Y9&gt;159,"A",IF(Y9&gt;129,"B",IF(Y9&gt;99,"C",IF(Y9&gt;69,"D",IF(Y9&gt;0,"E","")))))</f>
        <v/>
      </c>
      <c r="AA9" s="396" t="str">
        <f>IF('સત્રાંત પરિણામ પત્રક '!R9="","",'સત્રાંત પરિણામ પત્રક '!R9)</f>
        <v/>
      </c>
      <c r="AB9" s="396" t="str">
        <f>IF('સત્રાંત પરિણામ પત્રક '!S9="","",'સત્રાંત પરિણામ પત્રક '!S9)</f>
        <v/>
      </c>
      <c r="AC9" s="396" t="str">
        <f>IF('સત્રાંત પરિણામ પત્રક '!T9="","",'સત્રાંત પરિણામ પત્રક '!T9)</f>
        <v/>
      </c>
      <c r="AD9" s="286"/>
      <c r="AE9" s="286"/>
      <c r="AF9" s="286"/>
      <c r="AG9" s="397">
        <f t="shared" ref="AG9:AG60" si="5">SUM(AA9:AF9)</f>
        <v>0</v>
      </c>
      <c r="AH9" s="4" t="str">
        <f t="shared" ref="AH9:AH60" si="6">IF(AG9&gt;159,"A",IF(AG9&gt;129,"B",IF(AG9&gt;99,"C",IF(AG9&gt;69,"D",IF(AG9&gt;0,"E","")))))</f>
        <v/>
      </c>
      <c r="AI9" s="396" t="str">
        <f>IF('સત્રાંત પરિણામ પત્રક '!W9="","",'સત્રાંત પરિણામ પત્રક '!W9)</f>
        <v/>
      </c>
      <c r="AJ9" s="396" t="str">
        <f>IF('સત્રાંત પરિણામ પત્રક '!X9="","",'સત્રાંત પરિણામ પત્રક '!X9)</f>
        <v/>
      </c>
      <c r="AK9" s="396" t="str">
        <f>IF('સત્રાંત પરિણામ પત્રક '!Y9="","",'સત્રાંત પરિણામ પત્રક '!Y9)</f>
        <v/>
      </c>
      <c r="AL9" s="286"/>
      <c r="AM9" s="286"/>
      <c r="AN9" s="286"/>
      <c r="AO9" s="397">
        <f t="shared" ref="AO9:AO60" si="7">SUM(AI9:AN9)</f>
        <v>0</v>
      </c>
      <c r="AP9" s="4" t="str">
        <f t="shared" ref="AP9:AP60" si="8">IF(AO9&gt;159,"A",IF(AO9&gt;129,"B",IF(AO9&gt;99,"C",IF(AO9&gt;69,"D",IF(AO9&gt;0,"E","")))))</f>
        <v/>
      </c>
      <c r="AQ9" s="4">
        <f>IF('વાર્ષિક પરિણામ પત્રક '!$C9="","",'વાર્ષિક પરિણામ પત્રક '!C9)</f>
        <v>2</v>
      </c>
      <c r="AR9" s="396" t="str">
        <f>IF('સત્રાંત પરિણામ પત્રક '!AB9="","",'સત્રાંત પરિણામ પત્રક '!AB9)</f>
        <v/>
      </c>
      <c r="AS9" s="396" t="str">
        <f>IF('સત્રાંત પરિણામ પત્રક '!AC9="","",'સત્રાંત પરિણામ પત્રક '!AC9)</f>
        <v/>
      </c>
      <c r="AT9" s="396" t="str">
        <f>IF('સત્રાંત પરિણામ પત્રક '!AD9="","",'સત્રાંત પરિણામ પત્રક '!AD9)</f>
        <v/>
      </c>
      <c r="AU9" s="286"/>
      <c r="AV9" s="286"/>
      <c r="AW9" s="286"/>
      <c r="AX9" s="397">
        <f t="shared" ref="AX9:AX60" si="9">SUM(AR9:AW9)</f>
        <v>0</v>
      </c>
      <c r="AY9" s="4" t="str">
        <f t="shared" ref="AY9:AY60" si="10">IF(AX9&gt;159,"A",IF(AX9&gt;129,"B",IF(AX9&gt;99,"C",IF(AX9&gt;69,"D",IF(AX9&gt;0,"E","")))))</f>
        <v/>
      </c>
      <c r="AZ9" s="396" t="str">
        <f>IF('સત્રાંત પરિણામ પત્રક '!AH9="","",'સત્રાંત પરિણામ પત્રક '!AH9)</f>
        <v/>
      </c>
      <c r="BA9" s="396" t="str">
        <f>IF('સત્રાંત પરિણામ પત્રક '!AI9="","",'સત્રાંત પરિણામ પત્રક '!AI9)</f>
        <v/>
      </c>
      <c r="BB9" s="396" t="str">
        <f>IF('સત્રાંત પરિણામ પત્રક '!AJ9="","",'સત્રાંત પરિણામ પત્રક '!AJ9)</f>
        <v/>
      </c>
      <c r="BC9" s="286"/>
      <c r="BD9" s="286"/>
      <c r="BE9" s="286"/>
      <c r="BF9" s="397">
        <f t="shared" ref="BF9:BF60" si="11">SUM(AZ9:BE9)</f>
        <v>0</v>
      </c>
      <c r="BG9" s="4" t="str">
        <f t="shared" ref="BG9:BG60" si="12">IF(BF9&gt;159,"A",IF(BF9&gt;129,"B",IF(BF9&gt;99,"C",IF(BF9&gt;69,"D",IF(BF9&gt;0,"E","")))))</f>
        <v/>
      </c>
      <c r="BH9" s="396" t="str">
        <f>IF('સત્રાંત પરિણામ પત્રક '!AM9="","",'સત્રાંત પરિણામ પત્રક '!AM9)</f>
        <v/>
      </c>
      <c r="BI9" s="396" t="str">
        <f>IF('સત્રાંત પરિણામ પત્રક '!AN9="","",'સત્રાંત પરિણામ પત્રક '!AN9)</f>
        <v/>
      </c>
      <c r="BJ9" s="396" t="str">
        <f>IF('સત્રાંત પરિણામ પત્રક '!AO9="","",'સત્રાંત પરિણામ પત્રક '!AO9)</f>
        <v/>
      </c>
      <c r="BK9" s="286"/>
      <c r="BL9" s="286"/>
      <c r="BM9" s="286"/>
      <c r="BN9" s="397">
        <f t="shared" ref="BN9:BN30" si="13">SUM(BH9:BM9)</f>
        <v>0</v>
      </c>
      <c r="BO9" s="4" t="str">
        <f t="shared" ref="BO9:BO60" si="14">IF(BN9&gt;159,"A",IF(BN9&gt;129,"B",IF(BN9&gt;99,"C",IF(BN9&gt;69,"D",IF(BN9&gt;0,"E","")))))</f>
        <v/>
      </c>
      <c r="BP9" s="110"/>
      <c r="BQ9" s="110"/>
      <c r="BR9" s="4">
        <f>IF('વાર્ષિક પરિણામ પત્રક '!$C9="","",'વાર્ષિક પરિણામ પત્રક '!C9)</f>
        <v>2</v>
      </c>
      <c r="BS9" s="286"/>
      <c r="BT9" s="3" t="str">
        <f t="shared" ref="BT9:BT60" si="15">IF(BS9&gt;319,"A",IF(BS9&gt;259,"B",IF(BS9&gt;199,"C",IF(BS9&gt;139,"D",IF(BS9&gt;0,"E","")))))</f>
        <v/>
      </c>
      <c r="BU9" s="397">
        <f t="shared" si="1"/>
        <v>0</v>
      </c>
      <c r="BV9" s="397">
        <f t="shared" ref="BV9:BV72" si="16">BU9/18</f>
        <v>0</v>
      </c>
      <c r="BW9" s="4" t="str">
        <f t="shared" ref="BW9:BW60" si="17">IF(BU9&gt;1439,"A",IF(BU9&gt;1169,"B",IF(BU9&gt;899,"C",IF(BU9&gt;629,"D",IF(BU9&gt;0,"E","")))))</f>
        <v/>
      </c>
    </row>
    <row r="10" spans="1:75" ht="21" customHeight="1">
      <c r="A10" s="38" t="str">
        <f>IF('DATA ENTRY'!$N5="","",'DATA ENTRY'!N5)</f>
        <v/>
      </c>
      <c r="B10" s="46" t="str">
        <f>IF('DATA ENTRY'!$P5="","",'DATA ENTRY'!P5)</f>
        <v/>
      </c>
      <c r="C10" s="38">
        <f>IF('DATA ENTRY'!$L5="","",'DATA ENTRY'!L5)</f>
        <v>3</v>
      </c>
      <c r="D10" s="186" t="str">
        <f>IF('DATA ENTRY'!$M5="","",'DATA ENTRY'!M5)</f>
        <v/>
      </c>
      <c r="E10" s="38" t="str">
        <f>IF('DATA ENTRY'!$Q5="","",'DATA ENTRY'!Q5)</f>
        <v/>
      </c>
      <c r="F10" s="39" t="str">
        <f>IF('DATA ENTRY'!$R5="","",'DATA ENTRY'!R5)</f>
        <v/>
      </c>
      <c r="G10" s="40" t="str">
        <f>IF('DATA ENTRY'!$S5="","",'DATA ENTRY'!S5)</f>
        <v/>
      </c>
      <c r="H10" s="396" t="str">
        <f>IF('સત્રાંત પરિણામ પત્રક '!E10="","",'સત્રાંત પરિણામ પત્રક '!E10)</f>
        <v/>
      </c>
      <c r="I10" s="396" t="str">
        <f>IF('સત્રાંત પરિણામ પત્રક '!F10="","",'સત્રાંત પરિણામ પત્રક '!F10)</f>
        <v/>
      </c>
      <c r="J10" s="396" t="str">
        <f>IF('સત્રાંત પરિણામ પત્રક '!G10="","",'સત્રાંત પરિણામ પત્રક '!G10)</f>
        <v/>
      </c>
      <c r="K10" s="286"/>
      <c r="L10" s="286"/>
      <c r="M10" s="286"/>
      <c r="N10" s="397">
        <f t="shared" si="0"/>
        <v>0</v>
      </c>
      <c r="O10" s="107" t="str">
        <f t="shared" si="2"/>
        <v/>
      </c>
      <c r="P10" s="111"/>
      <c r="Q10" s="112"/>
      <c r="R10" s="108">
        <f>IF('વાર્ષિક પરિણામ પત્રક '!$C10="","",'વાર્ષિક પરિણામ પત્રક '!C10)</f>
        <v>3</v>
      </c>
      <c r="S10" s="396" t="str">
        <f>IF('સત્રાંત પરિણામ પત્રક '!J10="","",'સત્રાંત પરિણામ પત્રક '!J10)</f>
        <v/>
      </c>
      <c r="T10" s="396" t="str">
        <f>IF('સત્રાંત પરિણામ પત્રક '!K10="","",'સત્રાંત પરિણામ પત્રક '!K10)</f>
        <v/>
      </c>
      <c r="U10" s="396" t="str">
        <f>IF('સત્રાંત પરિણામ પત્રક '!L10="","",'સત્રાંત પરિણામ પત્રક '!L10)</f>
        <v/>
      </c>
      <c r="V10" s="286"/>
      <c r="W10" s="286"/>
      <c r="X10" s="286"/>
      <c r="Y10" s="397">
        <f t="shared" si="3"/>
        <v>0</v>
      </c>
      <c r="Z10" s="4" t="str">
        <f t="shared" si="4"/>
        <v/>
      </c>
      <c r="AA10" s="396" t="str">
        <f>IF('સત્રાંત પરિણામ પત્રક '!R10="","",'સત્રાંત પરિણામ પત્રક '!R10)</f>
        <v/>
      </c>
      <c r="AB10" s="396" t="str">
        <f>IF('સત્રાંત પરિણામ પત્રક '!S10="","",'સત્રાંત પરિણામ પત્રક '!S10)</f>
        <v/>
      </c>
      <c r="AC10" s="396" t="str">
        <f>IF('સત્રાંત પરિણામ પત્રક '!T10="","",'સત્રાંત પરિણામ પત્રક '!T10)</f>
        <v/>
      </c>
      <c r="AD10" s="286"/>
      <c r="AE10" s="286"/>
      <c r="AF10" s="286"/>
      <c r="AG10" s="397">
        <f t="shared" si="5"/>
        <v>0</v>
      </c>
      <c r="AH10" s="4" t="str">
        <f t="shared" si="6"/>
        <v/>
      </c>
      <c r="AI10" s="396" t="str">
        <f>IF('સત્રાંત પરિણામ પત્રક '!W10="","",'સત્રાંત પરિણામ પત્રક '!W10)</f>
        <v/>
      </c>
      <c r="AJ10" s="396" t="str">
        <f>IF('સત્રાંત પરિણામ પત્રક '!X10="","",'સત્રાંત પરિણામ પત્રક '!X10)</f>
        <v/>
      </c>
      <c r="AK10" s="396" t="str">
        <f>IF('સત્રાંત પરિણામ પત્રક '!Y10="","",'સત્રાંત પરિણામ પત્રક '!Y10)</f>
        <v/>
      </c>
      <c r="AL10" s="286"/>
      <c r="AM10" s="286"/>
      <c r="AN10" s="286"/>
      <c r="AO10" s="397">
        <f t="shared" si="7"/>
        <v>0</v>
      </c>
      <c r="AP10" s="4" t="str">
        <f t="shared" si="8"/>
        <v/>
      </c>
      <c r="AQ10" s="4">
        <f>IF('વાર્ષિક પરિણામ પત્રક '!$C10="","",'વાર્ષિક પરિણામ પત્રક '!C10)</f>
        <v>3</v>
      </c>
      <c r="AR10" s="396" t="str">
        <f>IF('સત્રાંત પરિણામ પત્રક '!AB10="","",'સત્રાંત પરિણામ પત્રક '!AB10)</f>
        <v/>
      </c>
      <c r="AS10" s="396" t="str">
        <f>IF('સત્રાંત પરિણામ પત્રક '!AC10="","",'સત્રાંત પરિણામ પત્રક '!AC10)</f>
        <v/>
      </c>
      <c r="AT10" s="396" t="str">
        <f>IF('સત્રાંત પરિણામ પત્રક '!AD10="","",'સત્રાંત પરિણામ પત્રક '!AD10)</f>
        <v/>
      </c>
      <c r="AU10" s="286"/>
      <c r="AV10" s="286"/>
      <c r="AW10" s="286"/>
      <c r="AX10" s="397">
        <f t="shared" si="9"/>
        <v>0</v>
      </c>
      <c r="AY10" s="4" t="str">
        <f t="shared" si="10"/>
        <v/>
      </c>
      <c r="AZ10" s="396" t="str">
        <f>IF('સત્રાંત પરિણામ પત્રક '!AH10="","",'સત્રાંત પરિણામ પત્રક '!AH10)</f>
        <v/>
      </c>
      <c r="BA10" s="396" t="str">
        <f>IF('સત્રાંત પરિણામ પત્રક '!AI10="","",'સત્રાંત પરિણામ પત્રક '!AI10)</f>
        <v/>
      </c>
      <c r="BB10" s="396" t="str">
        <f>IF('સત્રાંત પરિણામ પત્રક '!AJ10="","",'સત્રાંત પરિણામ પત્રક '!AJ10)</f>
        <v/>
      </c>
      <c r="BC10" s="286"/>
      <c r="BD10" s="286"/>
      <c r="BE10" s="286"/>
      <c r="BF10" s="397">
        <f t="shared" si="11"/>
        <v>0</v>
      </c>
      <c r="BG10" s="4" t="str">
        <f t="shared" si="12"/>
        <v/>
      </c>
      <c r="BH10" s="396" t="str">
        <f>IF('સત્રાંત પરિણામ પત્રક '!AM10="","",'સત્રાંત પરિણામ પત્રક '!AM10)</f>
        <v/>
      </c>
      <c r="BI10" s="396" t="str">
        <f>IF('સત્રાંત પરિણામ પત્રક '!AN10="","",'સત્રાંત પરિણામ પત્રક '!AN10)</f>
        <v/>
      </c>
      <c r="BJ10" s="396" t="str">
        <f>IF('સત્રાંત પરિણામ પત્રક '!AO10="","",'સત્રાંત પરિણામ પત્રક '!AO10)</f>
        <v/>
      </c>
      <c r="BK10" s="286"/>
      <c r="BL10" s="286"/>
      <c r="BM10" s="286"/>
      <c r="BN10" s="397">
        <f t="shared" si="13"/>
        <v>0</v>
      </c>
      <c r="BO10" s="4" t="str">
        <f t="shared" si="14"/>
        <v/>
      </c>
      <c r="BP10" s="110"/>
      <c r="BQ10" s="110"/>
      <c r="BR10" s="4">
        <f>IF('વાર્ષિક પરિણામ પત્રક '!$C10="","",'વાર્ષિક પરિણામ પત્રક '!C10)</f>
        <v>3</v>
      </c>
      <c r="BS10" s="286"/>
      <c r="BT10" s="3" t="str">
        <f t="shared" si="15"/>
        <v/>
      </c>
      <c r="BU10" s="397">
        <f t="shared" si="1"/>
        <v>0</v>
      </c>
      <c r="BV10" s="397">
        <f t="shared" si="16"/>
        <v>0</v>
      </c>
      <c r="BW10" s="4" t="str">
        <f t="shared" si="17"/>
        <v/>
      </c>
    </row>
    <row r="11" spans="1:75" ht="21" customHeight="1">
      <c r="A11" s="38" t="str">
        <f>IF('DATA ENTRY'!$N6="","",'DATA ENTRY'!N6)</f>
        <v/>
      </c>
      <c r="B11" s="46" t="str">
        <f>IF('DATA ENTRY'!$P6="","",'DATA ENTRY'!P6)</f>
        <v/>
      </c>
      <c r="C11" s="38">
        <f>IF('DATA ENTRY'!$L6="","",'DATA ENTRY'!L6)</f>
        <v>4</v>
      </c>
      <c r="D11" s="186" t="str">
        <f>IF('DATA ENTRY'!$M6="","",'DATA ENTRY'!M6)</f>
        <v/>
      </c>
      <c r="E11" s="38" t="str">
        <f>IF('DATA ENTRY'!$Q6="","",'DATA ENTRY'!Q6)</f>
        <v/>
      </c>
      <c r="F11" s="39" t="str">
        <f>IF('DATA ENTRY'!$R6="","",'DATA ENTRY'!R6)</f>
        <v/>
      </c>
      <c r="G11" s="40" t="str">
        <f>IF('DATA ENTRY'!$S6="","",'DATA ENTRY'!S6)</f>
        <v/>
      </c>
      <c r="H11" s="396" t="str">
        <f>IF('સત્રાંત પરિણામ પત્રક '!E11="","",'સત્રાંત પરિણામ પત્રક '!E11)</f>
        <v/>
      </c>
      <c r="I11" s="396" t="str">
        <f>IF('સત્રાંત પરિણામ પત્રક '!F11="","",'સત્રાંત પરિણામ પત્રક '!F11)</f>
        <v/>
      </c>
      <c r="J11" s="396" t="str">
        <f>IF('સત્રાંત પરિણામ પત્રક '!G11="","",'સત્રાંત પરિણામ પત્રક '!G11)</f>
        <v/>
      </c>
      <c r="K11" s="286"/>
      <c r="L11" s="286"/>
      <c r="M11" s="286"/>
      <c r="N11" s="397">
        <f t="shared" si="0"/>
        <v>0</v>
      </c>
      <c r="O11" s="107" t="str">
        <f t="shared" si="2"/>
        <v/>
      </c>
      <c r="P11" s="111"/>
      <c r="Q11" s="112"/>
      <c r="R11" s="108">
        <f>IF('વાર્ષિક પરિણામ પત્રક '!$C11="","",'વાર્ષિક પરિણામ પત્રક '!C11)</f>
        <v>4</v>
      </c>
      <c r="S11" s="396" t="str">
        <f>IF('સત્રાંત પરિણામ પત્રક '!J11="","",'સત્રાંત પરિણામ પત્રક '!J11)</f>
        <v/>
      </c>
      <c r="T11" s="396" t="str">
        <f>IF('સત્રાંત પરિણામ પત્રક '!K11="","",'સત્રાંત પરિણામ પત્રક '!K11)</f>
        <v/>
      </c>
      <c r="U11" s="396" t="str">
        <f>IF('સત્રાંત પરિણામ પત્રક '!L11="","",'સત્રાંત પરિણામ પત્રક '!L11)</f>
        <v/>
      </c>
      <c r="V11" s="286"/>
      <c r="W11" s="286"/>
      <c r="X11" s="286"/>
      <c r="Y11" s="397">
        <f t="shared" si="3"/>
        <v>0</v>
      </c>
      <c r="Z11" s="4" t="str">
        <f t="shared" si="4"/>
        <v/>
      </c>
      <c r="AA11" s="396" t="str">
        <f>IF('સત્રાંત પરિણામ પત્રક '!R11="","",'સત્રાંત પરિણામ પત્રક '!R11)</f>
        <v/>
      </c>
      <c r="AB11" s="396" t="str">
        <f>IF('સત્રાંત પરિણામ પત્રક '!S11="","",'સત્રાંત પરિણામ પત્રક '!S11)</f>
        <v/>
      </c>
      <c r="AC11" s="396" t="str">
        <f>IF('સત્રાંત પરિણામ પત્રક '!T11="","",'સત્રાંત પરિણામ પત્રક '!T11)</f>
        <v/>
      </c>
      <c r="AD11" s="286"/>
      <c r="AE11" s="286"/>
      <c r="AF11" s="286"/>
      <c r="AG11" s="397">
        <f t="shared" si="5"/>
        <v>0</v>
      </c>
      <c r="AH11" s="4" t="str">
        <f t="shared" si="6"/>
        <v/>
      </c>
      <c r="AI11" s="396" t="str">
        <f>IF('સત્રાંત પરિણામ પત્રક '!W11="","",'સત્રાંત પરિણામ પત્રક '!W11)</f>
        <v/>
      </c>
      <c r="AJ11" s="396" t="str">
        <f>IF('સત્રાંત પરિણામ પત્રક '!X11="","",'સત્રાંત પરિણામ પત્રક '!X11)</f>
        <v/>
      </c>
      <c r="AK11" s="396" t="str">
        <f>IF('સત્રાંત પરિણામ પત્રક '!Y11="","",'સત્રાંત પરિણામ પત્રક '!Y11)</f>
        <v/>
      </c>
      <c r="AL11" s="286"/>
      <c r="AM11" s="286"/>
      <c r="AN11" s="286"/>
      <c r="AO11" s="397">
        <f t="shared" si="7"/>
        <v>0</v>
      </c>
      <c r="AP11" s="4" t="str">
        <f t="shared" si="8"/>
        <v/>
      </c>
      <c r="AQ11" s="4">
        <f>IF('વાર્ષિક પરિણામ પત્રક '!$C11="","",'વાર્ષિક પરિણામ પત્રક '!C11)</f>
        <v>4</v>
      </c>
      <c r="AR11" s="396" t="str">
        <f>IF('સત્રાંત પરિણામ પત્રક '!AB11="","",'સત્રાંત પરિણામ પત્રક '!AB11)</f>
        <v/>
      </c>
      <c r="AS11" s="396" t="str">
        <f>IF('સત્રાંત પરિણામ પત્રક '!AC11="","",'સત્રાંત પરિણામ પત્રક '!AC11)</f>
        <v/>
      </c>
      <c r="AT11" s="396" t="str">
        <f>IF('સત્રાંત પરિણામ પત્રક '!AD11="","",'સત્રાંત પરિણામ પત્રક '!AD11)</f>
        <v/>
      </c>
      <c r="AU11" s="286"/>
      <c r="AV11" s="286"/>
      <c r="AW11" s="286"/>
      <c r="AX11" s="397">
        <f t="shared" si="9"/>
        <v>0</v>
      </c>
      <c r="AY11" s="4" t="str">
        <f t="shared" si="10"/>
        <v/>
      </c>
      <c r="AZ11" s="396" t="str">
        <f>IF('સત્રાંત પરિણામ પત્રક '!AH11="","",'સત્રાંત પરિણામ પત્રક '!AH11)</f>
        <v/>
      </c>
      <c r="BA11" s="396" t="str">
        <f>IF('સત્રાંત પરિણામ પત્રક '!AI11="","",'સત્રાંત પરિણામ પત્રક '!AI11)</f>
        <v/>
      </c>
      <c r="BB11" s="396" t="str">
        <f>IF('સત્રાંત પરિણામ પત્રક '!AJ11="","",'સત્રાંત પરિણામ પત્રક '!AJ11)</f>
        <v/>
      </c>
      <c r="BC11" s="286"/>
      <c r="BD11" s="286"/>
      <c r="BE11" s="286"/>
      <c r="BF11" s="397">
        <f t="shared" si="11"/>
        <v>0</v>
      </c>
      <c r="BG11" s="4" t="str">
        <f t="shared" si="12"/>
        <v/>
      </c>
      <c r="BH11" s="396" t="str">
        <f>IF('સત્રાંત પરિણામ પત્રક '!AM11="","",'સત્રાંત પરિણામ પત્રક '!AM11)</f>
        <v/>
      </c>
      <c r="BI11" s="396" t="str">
        <f>IF('સત્રાંત પરિણામ પત્રક '!AN11="","",'સત્રાંત પરિણામ પત્રક '!AN11)</f>
        <v/>
      </c>
      <c r="BJ11" s="396" t="str">
        <f>IF('સત્રાંત પરિણામ પત્રક '!AO11="","",'સત્રાંત પરિણામ પત્રક '!AO11)</f>
        <v/>
      </c>
      <c r="BK11" s="286"/>
      <c r="BL11" s="286"/>
      <c r="BM11" s="286"/>
      <c r="BN11" s="397">
        <f t="shared" si="13"/>
        <v>0</v>
      </c>
      <c r="BO11" s="4" t="str">
        <f t="shared" si="14"/>
        <v/>
      </c>
      <c r="BP11" s="110"/>
      <c r="BQ11" s="110"/>
      <c r="BR11" s="4">
        <f>IF('વાર્ષિક પરિણામ પત્રક '!$C11="","",'વાર્ષિક પરિણામ પત્રક '!C11)</f>
        <v>4</v>
      </c>
      <c r="BS11" s="286"/>
      <c r="BT11" s="3" t="str">
        <f t="shared" si="15"/>
        <v/>
      </c>
      <c r="BU11" s="397">
        <f t="shared" si="1"/>
        <v>0</v>
      </c>
      <c r="BV11" s="397">
        <f t="shared" si="16"/>
        <v>0</v>
      </c>
      <c r="BW11" s="4" t="str">
        <f t="shared" si="17"/>
        <v/>
      </c>
    </row>
    <row r="12" spans="1:75" ht="21" customHeight="1">
      <c r="A12" s="38" t="str">
        <f>IF('DATA ENTRY'!$N7="","",'DATA ENTRY'!N7)</f>
        <v/>
      </c>
      <c r="B12" s="46" t="str">
        <f>IF('DATA ENTRY'!$P7="","",'DATA ENTRY'!P7)</f>
        <v/>
      </c>
      <c r="C12" s="38">
        <f>IF('DATA ENTRY'!$L7="","",'DATA ENTRY'!L7)</f>
        <v>5</v>
      </c>
      <c r="D12" s="186" t="str">
        <f>IF('DATA ENTRY'!$M7="","",'DATA ENTRY'!M7)</f>
        <v/>
      </c>
      <c r="E12" s="38" t="str">
        <f>IF('DATA ENTRY'!$Q7="","",'DATA ENTRY'!Q7)</f>
        <v/>
      </c>
      <c r="F12" s="39" t="str">
        <f>IF('DATA ENTRY'!$R7="","",'DATA ENTRY'!R7)</f>
        <v/>
      </c>
      <c r="G12" s="40" t="str">
        <f>IF('DATA ENTRY'!$S7="","",'DATA ENTRY'!S7)</f>
        <v/>
      </c>
      <c r="H12" s="396" t="str">
        <f>IF('સત્રાંત પરિણામ પત્રક '!E12="","",'સત્રાંત પરિણામ પત્રક '!E12)</f>
        <v/>
      </c>
      <c r="I12" s="396" t="str">
        <f>IF('સત્રાંત પરિણામ પત્રક '!F12="","",'સત્રાંત પરિણામ પત્રક '!F12)</f>
        <v/>
      </c>
      <c r="J12" s="396" t="str">
        <f>IF('સત્રાંત પરિણામ પત્રક '!G12="","",'સત્રાંત પરિણામ પત્રક '!G12)</f>
        <v/>
      </c>
      <c r="K12" s="286"/>
      <c r="L12" s="286"/>
      <c r="M12" s="286"/>
      <c r="N12" s="397">
        <f t="shared" si="0"/>
        <v>0</v>
      </c>
      <c r="O12" s="107" t="str">
        <f t="shared" si="2"/>
        <v/>
      </c>
      <c r="P12" s="111"/>
      <c r="Q12" s="112"/>
      <c r="R12" s="108">
        <f>IF('વાર્ષિક પરિણામ પત્રક '!$C12="","",'વાર્ષિક પરિણામ પત્રક '!C12)</f>
        <v>5</v>
      </c>
      <c r="S12" s="396" t="str">
        <f>IF('સત્રાંત પરિણામ પત્રક '!J12="","",'સત્રાંત પરિણામ પત્રક '!J12)</f>
        <v/>
      </c>
      <c r="T12" s="396" t="str">
        <f>IF('સત્રાંત પરિણામ પત્રક '!K12="","",'સત્રાંત પરિણામ પત્રક '!K12)</f>
        <v/>
      </c>
      <c r="U12" s="396" t="str">
        <f>IF('સત્રાંત પરિણામ પત્રક '!L12="","",'સત્રાંત પરિણામ પત્રક '!L12)</f>
        <v/>
      </c>
      <c r="V12" s="286"/>
      <c r="W12" s="286"/>
      <c r="X12" s="286"/>
      <c r="Y12" s="397">
        <f t="shared" si="3"/>
        <v>0</v>
      </c>
      <c r="Z12" s="4" t="str">
        <f t="shared" si="4"/>
        <v/>
      </c>
      <c r="AA12" s="396" t="str">
        <f>IF('સત્રાંત પરિણામ પત્રક '!R12="","",'સત્રાંત પરિણામ પત્રક '!R12)</f>
        <v/>
      </c>
      <c r="AB12" s="396" t="str">
        <f>IF('સત્રાંત પરિણામ પત્રક '!S12="","",'સત્રાંત પરિણામ પત્રક '!S12)</f>
        <v/>
      </c>
      <c r="AC12" s="396" t="str">
        <f>IF('સત્રાંત પરિણામ પત્રક '!T12="","",'સત્રાંત પરિણામ પત્રક '!T12)</f>
        <v/>
      </c>
      <c r="AD12" s="286"/>
      <c r="AE12" s="286"/>
      <c r="AF12" s="286"/>
      <c r="AG12" s="397">
        <f t="shared" si="5"/>
        <v>0</v>
      </c>
      <c r="AH12" s="4" t="str">
        <f t="shared" si="6"/>
        <v/>
      </c>
      <c r="AI12" s="396" t="str">
        <f>IF('સત્રાંત પરિણામ પત્રક '!W12="","",'સત્રાંત પરિણામ પત્રક '!W12)</f>
        <v/>
      </c>
      <c r="AJ12" s="396" t="str">
        <f>IF('સત્રાંત પરિણામ પત્રક '!X12="","",'સત્રાંત પરિણામ પત્રક '!X12)</f>
        <v/>
      </c>
      <c r="AK12" s="396" t="str">
        <f>IF('સત્રાંત પરિણામ પત્રક '!Y12="","",'સત્રાંત પરિણામ પત્રક '!Y12)</f>
        <v/>
      </c>
      <c r="AL12" s="286"/>
      <c r="AM12" s="286"/>
      <c r="AN12" s="286"/>
      <c r="AO12" s="397">
        <f t="shared" si="7"/>
        <v>0</v>
      </c>
      <c r="AP12" s="4" t="str">
        <f t="shared" si="8"/>
        <v/>
      </c>
      <c r="AQ12" s="4">
        <f>IF('વાર્ષિક પરિણામ પત્રક '!$C12="","",'વાર્ષિક પરિણામ પત્રક '!C12)</f>
        <v>5</v>
      </c>
      <c r="AR12" s="396" t="str">
        <f>IF('સત્રાંત પરિણામ પત્રક '!AB12="","",'સત્રાંત પરિણામ પત્રક '!AB12)</f>
        <v/>
      </c>
      <c r="AS12" s="396" t="str">
        <f>IF('સત્રાંત પરિણામ પત્રક '!AC12="","",'સત્રાંત પરિણામ પત્રક '!AC12)</f>
        <v/>
      </c>
      <c r="AT12" s="396" t="str">
        <f>IF('સત્રાંત પરિણામ પત્રક '!AD12="","",'સત્રાંત પરિણામ પત્રક '!AD12)</f>
        <v/>
      </c>
      <c r="AU12" s="286"/>
      <c r="AV12" s="286"/>
      <c r="AW12" s="286"/>
      <c r="AX12" s="397">
        <f t="shared" si="9"/>
        <v>0</v>
      </c>
      <c r="AY12" s="4" t="str">
        <f t="shared" si="10"/>
        <v/>
      </c>
      <c r="AZ12" s="396" t="str">
        <f>IF('સત્રાંત પરિણામ પત્રક '!AH12="","",'સત્રાંત પરિણામ પત્રક '!AH12)</f>
        <v/>
      </c>
      <c r="BA12" s="396" t="str">
        <f>IF('સત્રાંત પરિણામ પત્રક '!AI12="","",'સત્રાંત પરિણામ પત્રક '!AI12)</f>
        <v/>
      </c>
      <c r="BB12" s="396" t="str">
        <f>IF('સત્રાંત પરિણામ પત્રક '!AJ12="","",'સત્રાંત પરિણામ પત્રક '!AJ12)</f>
        <v/>
      </c>
      <c r="BC12" s="286"/>
      <c r="BD12" s="286"/>
      <c r="BE12" s="286"/>
      <c r="BF12" s="397">
        <f t="shared" si="11"/>
        <v>0</v>
      </c>
      <c r="BG12" s="4" t="str">
        <f t="shared" si="12"/>
        <v/>
      </c>
      <c r="BH12" s="396" t="str">
        <f>IF('સત્રાંત પરિણામ પત્રક '!AM12="","",'સત્રાંત પરિણામ પત્રક '!AM12)</f>
        <v/>
      </c>
      <c r="BI12" s="396" t="str">
        <f>IF('સત્રાંત પરિણામ પત્રક '!AN12="","",'સત્રાંત પરિણામ પત્રક '!AN12)</f>
        <v/>
      </c>
      <c r="BJ12" s="396" t="str">
        <f>IF('સત્રાંત પરિણામ પત્રક '!AO12="","",'સત્રાંત પરિણામ પત્રક '!AO12)</f>
        <v/>
      </c>
      <c r="BK12" s="286"/>
      <c r="BL12" s="286"/>
      <c r="BM12" s="286"/>
      <c r="BN12" s="397">
        <f t="shared" si="13"/>
        <v>0</v>
      </c>
      <c r="BO12" s="4" t="str">
        <f t="shared" si="14"/>
        <v/>
      </c>
      <c r="BP12" s="110"/>
      <c r="BQ12" s="110"/>
      <c r="BR12" s="4">
        <f>IF('વાર્ષિક પરિણામ પત્રક '!$C12="","",'વાર્ષિક પરિણામ પત્રક '!C12)</f>
        <v>5</v>
      </c>
      <c r="BS12" s="286"/>
      <c r="BT12" s="3" t="str">
        <f t="shared" si="15"/>
        <v/>
      </c>
      <c r="BU12" s="397">
        <f t="shared" si="1"/>
        <v>0</v>
      </c>
      <c r="BV12" s="397">
        <f t="shared" si="16"/>
        <v>0</v>
      </c>
      <c r="BW12" s="4" t="str">
        <f t="shared" si="17"/>
        <v/>
      </c>
    </row>
    <row r="13" spans="1:75" ht="21" customHeight="1">
      <c r="A13" s="38" t="str">
        <f>IF('DATA ENTRY'!$N8="","",'DATA ENTRY'!N8)</f>
        <v/>
      </c>
      <c r="B13" s="46" t="str">
        <f>IF('DATA ENTRY'!$P8="","",'DATA ENTRY'!P8)</f>
        <v/>
      </c>
      <c r="C13" s="38">
        <f>IF('DATA ENTRY'!$L8="","",'DATA ENTRY'!L8)</f>
        <v>6</v>
      </c>
      <c r="D13" s="186" t="str">
        <f>IF('DATA ENTRY'!$M8="","",'DATA ENTRY'!M8)</f>
        <v/>
      </c>
      <c r="E13" s="38" t="str">
        <f>IF('DATA ENTRY'!$Q8="","",'DATA ENTRY'!Q8)</f>
        <v/>
      </c>
      <c r="F13" s="39" t="str">
        <f>IF('DATA ENTRY'!$R8="","",'DATA ENTRY'!R8)</f>
        <v/>
      </c>
      <c r="G13" s="40" t="str">
        <f>IF('DATA ENTRY'!$S8="","",'DATA ENTRY'!S8)</f>
        <v/>
      </c>
      <c r="H13" s="396" t="str">
        <f>IF('સત્રાંત પરિણામ પત્રક '!E13="","",'સત્રાંત પરિણામ પત્રક '!E13)</f>
        <v/>
      </c>
      <c r="I13" s="396" t="str">
        <f>IF('સત્રાંત પરિણામ પત્રક '!F13="","",'સત્રાંત પરિણામ પત્રક '!F13)</f>
        <v/>
      </c>
      <c r="J13" s="396" t="str">
        <f>IF('સત્રાંત પરિણામ પત્રક '!G13="","",'સત્રાંત પરિણામ પત્રક '!G13)</f>
        <v/>
      </c>
      <c r="K13" s="286"/>
      <c r="L13" s="286"/>
      <c r="M13" s="286"/>
      <c r="N13" s="397">
        <f t="shared" si="0"/>
        <v>0</v>
      </c>
      <c r="O13" s="107" t="str">
        <f t="shared" si="2"/>
        <v/>
      </c>
      <c r="P13" s="111"/>
      <c r="Q13" s="112"/>
      <c r="R13" s="108">
        <f>IF('વાર્ષિક પરિણામ પત્રક '!$C13="","",'વાર્ષિક પરિણામ પત્રક '!C13)</f>
        <v>6</v>
      </c>
      <c r="S13" s="396" t="str">
        <f>IF('સત્રાંત પરિણામ પત્રક '!J13="","",'સત્રાંત પરિણામ પત્રક '!J13)</f>
        <v/>
      </c>
      <c r="T13" s="396" t="str">
        <f>IF('સત્રાંત પરિણામ પત્રક '!K13="","",'સત્રાંત પરિણામ પત્રક '!K13)</f>
        <v/>
      </c>
      <c r="U13" s="396" t="str">
        <f>IF('સત્રાંત પરિણામ પત્રક '!L13="","",'સત્રાંત પરિણામ પત્રક '!L13)</f>
        <v/>
      </c>
      <c r="V13" s="286"/>
      <c r="W13" s="286"/>
      <c r="X13" s="286"/>
      <c r="Y13" s="397">
        <f t="shared" si="3"/>
        <v>0</v>
      </c>
      <c r="Z13" s="4" t="str">
        <f t="shared" si="4"/>
        <v/>
      </c>
      <c r="AA13" s="396" t="str">
        <f>IF('સત્રાંત પરિણામ પત્રક '!R13="","",'સત્રાંત પરિણામ પત્રક '!R13)</f>
        <v/>
      </c>
      <c r="AB13" s="396" t="str">
        <f>IF('સત્રાંત પરિણામ પત્રક '!S13="","",'સત્રાંત પરિણામ પત્રક '!S13)</f>
        <v/>
      </c>
      <c r="AC13" s="396" t="str">
        <f>IF('સત્રાંત પરિણામ પત્રક '!T13="","",'સત્રાંત પરિણામ પત્રક '!T13)</f>
        <v/>
      </c>
      <c r="AD13" s="286"/>
      <c r="AE13" s="286"/>
      <c r="AF13" s="286"/>
      <c r="AG13" s="397">
        <f t="shared" si="5"/>
        <v>0</v>
      </c>
      <c r="AH13" s="4" t="str">
        <f t="shared" si="6"/>
        <v/>
      </c>
      <c r="AI13" s="396" t="str">
        <f>IF('સત્રાંત પરિણામ પત્રક '!W13="","",'સત્રાંત પરિણામ પત્રક '!W13)</f>
        <v/>
      </c>
      <c r="AJ13" s="396" t="str">
        <f>IF('સત્રાંત પરિણામ પત્રક '!X13="","",'સત્રાંત પરિણામ પત્રક '!X13)</f>
        <v/>
      </c>
      <c r="AK13" s="396" t="str">
        <f>IF('સત્રાંત પરિણામ પત્રક '!Y13="","",'સત્રાંત પરિણામ પત્રક '!Y13)</f>
        <v/>
      </c>
      <c r="AL13" s="286"/>
      <c r="AM13" s="286"/>
      <c r="AN13" s="286"/>
      <c r="AO13" s="397">
        <f t="shared" si="7"/>
        <v>0</v>
      </c>
      <c r="AP13" s="4" t="str">
        <f t="shared" si="8"/>
        <v/>
      </c>
      <c r="AQ13" s="4">
        <f>IF('વાર્ષિક પરિણામ પત્રક '!$C13="","",'વાર્ષિક પરિણામ પત્રક '!C13)</f>
        <v>6</v>
      </c>
      <c r="AR13" s="396" t="str">
        <f>IF('સત્રાંત પરિણામ પત્રક '!AB13="","",'સત્રાંત પરિણામ પત્રક '!AB13)</f>
        <v/>
      </c>
      <c r="AS13" s="396" t="str">
        <f>IF('સત્રાંત પરિણામ પત્રક '!AC13="","",'સત્રાંત પરિણામ પત્રક '!AC13)</f>
        <v/>
      </c>
      <c r="AT13" s="396" t="str">
        <f>IF('સત્રાંત પરિણામ પત્રક '!AD13="","",'સત્રાંત પરિણામ પત્રક '!AD13)</f>
        <v/>
      </c>
      <c r="AU13" s="286"/>
      <c r="AV13" s="286"/>
      <c r="AW13" s="286"/>
      <c r="AX13" s="397">
        <f t="shared" si="9"/>
        <v>0</v>
      </c>
      <c r="AY13" s="4" t="str">
        <f t="shared" si="10"/>
        <v/>
      </c>
      <c r="AZ13" s="396" t="str">
        <f>IF('સત્રાંત પરિણામ પત્રક '!AH13="","",'સત્રાંત પરિણામ પત્રક '!AH13)</f>
        <v/>
      </c>
      <c r="BA13" s="396" t="str">
        <f>IF('સત્રાંત પરિણામ પત્રક '!AI13="","",'સત્રાંત પરિણામ પત્રક '!AI13)</f>
        <v/>
      </c>
      <c r="BB13" s="396" t="str">
        <f>IF('સત્રાંત પરિણામ પત્રક '!AJ13="","",'સત્રાંત પરિણામ પત્રક '!AJ13)</f>
        <v/>
      </c>
      <c r="BC13" s="286"/>
      <c r="BD13" s="286"/>
      <c r="BE13" s="286"/>
      <c r="BF13" s="397">
        <f t="shared" si="11"/>
        <v>0</v>
      </c>
      <c r="BG13" s="4" t="str">
        <f t="shared" si="12"/>
        <v/>
      </c>
      <c r="BH13" s="396" t="str">
        <f>IF('સત્રાંત પરિણામ પત્રક '!AM13="","",'સત્રાંત પરિણામ પત્રક '!AM13)</f>
        <v/>
      </c>
      <c r="BI13" s="396" t="str">
        <f>IF('સત્રાંત પરિણામ પત્રક '!AN13="","",'સત્રાંત પરિણામ પત્રક '!AN13)</f>
        <v/>
      </c>
      <c r="BJ13" s="396" t="str">
        <f>IF('સત્રાંત પરિણામ પત્રક '!AO13="","",'સત્રાંત પરિણામ પત્રક '!AO13)</f>
        <v/>
      </c>
      <c r="BK13" s="286"/>
      <c r="BL13" s="286"/>
      <c r="BM13" s="286"/>
      <c r="BN13" s="397">
        <f t="shared" si="13"/>
        <v>0</v>
      </c>
      <c r="BO13" s="4" t="str">
        <f t="shared" si="14"/>
        <v/>
      </c>
      <c r="BP13" s="110"/>
      <c r="BQ13" s="110"/>
      <c r="BR13" s="4">
        <f>IF('વાર્ષિક પરિણામ પત્રક '!$C13="","",'વાર્ષિક પરિણામ પત્રક '!C13)</f>
        <v>6</v>
      </c>
      <c r="BS13" s="286"/>
      <c r="BT13" s="3" t="str">
        <f t="shared" si="15"/>
        <v/>
      </c>
      <c r="BU13" s="397">
        <f t="shared" si="1"/>
        <v>0</v>
      </c>
      <c r="BV13" s="397">
        <f t="shared" si="16"/>
        <v>0</v>
      </c>
      <c r="BW13" s="4" t="str">
        <f t="shared" si="17"/>
        <v/>
      </c>
    </row>
    <row r="14" spans="1:75" ht="21" customHeight="1">
      <c r="A14" s="38" t="str">
        <f>IF('DATA ENTRY'!$N9="","",'DATA ENTRY'!N9)</f>
        <v/>
      </c>
      <c r="B14" s="46" t="str">
        <f>IF('DATA ENTRY'!$P9="","",'DATA ENTRY'!P9)</f>
        <v/>
      </c>
      <c r="C14" s="38">
        <f>IF('DATA ENTRY'!$L9="","",'DATA ENTRY'!L9)</f>
        <v>7</v>
      </c>
      <c r="D14" s="186" t="str">
        <f>IF('DATA ENTRY'!$M9="","",'DATA ENTRY'!M9)</f>
        <v/>
      </c>
      <c r="E14" s="38" t="str">
        <f>IF('DATA ENTRY'!$Q9="","",'DATA ENTRY'!Q9)</f>
        <v/>
      </c>
      <c r="F14" s="39" t="str">
        <f>IF('DATA ENTRY'!$R9="","",'DATA ENTRY'!R9)</f>
        <v/>
      </c>
      <c r="G14" s="40" t="str">
        <f>IF('DATA ENTRY'!$S9="","",'DATA ENTRY'!S9)</f>
        <v/>
      </c>
      <c r="H14" s="396" t="str">
        <f>IF('સત્રાંત પરિણામ પત્રક '!E14="","",'સત્રાંત પરિણામ પત્રક '!E14)</f>
        <v/>
      </c>
      <c r="I14" s="396" t="str">
        <f>IF('સત્રાંત પરિણામ પત્રક '!F14="","",'સત્રાંત પરિણામ પત્રક '!F14)</f>
        <v/>
      </c>
      <c r="J14" s="396" t="str">
        <f>IF('સત્રાંત પરિણામ પત્રક '!G14="","",'સત્રાંત પરિણામ પત્રક '!G14)</f>
        <v/>
      </c>
      <c r="K14" s="286"/>
      <c r="L14" s="286"/>
      <c r="M14" s="286"/>
      <c r="N14" s="397">
        <f t="shared" si="0"/>
        <v>0</v>
      </c>
      <c r="O14" s="107" t="str">
        <f t="shared" si="2"/>
        <v/>
      </c>
      <c r="P14" s="111"/>
      <c r="Q14" s="112"/>
      <c r="R14" s="108">
        <f>IF('વાર્ષિક પરિણામ પત્રક '!$C14="","",'વાર્ષિક પરિણામ પત્રક '!C14)</f>
        <v>7</v>
      </c>
      <c r="S14" s="396" t="str">
        <f>IF('સત્રાંત પરિણામ પત્રક '!J14="","",'સત્રાંત પરિણામ પત્રક '!J14)</f>
        <v/>
      </c>
      <c r="T14" s="396" t="str">
        <f>IF('સત્રાંત પરિણામ પત્રક '!K14="","",'સત્રાંત પરિણામ પત્રક '!K14)</f>
        <v/>
      </c>
      <c r="U14" s="396" t="str">
        <f>IF('સત્રાંત પરિણામ પત્રક '!L14="","",'સત્રાંત પરિણામ પત્રક '!L14)</f>
        <v/>
      </c>
      <c r="V14" s="286"/>
      <c r="W14" s="286"/>
      <c r="X14" s="286"/>
      <c r="Y14" s="397">
        <f t="shared" si="3"/>
        <v>0</v>
      </c>
      <c r="Z14" s="4" t="str">
        <f t="shared" si="4"/>
        <v/>
      </c>
      <c r="AA14" s="396" t="str">
        <f>IF('સત્રાંત પરિણામ પત્રક '!R14="","",'સત્રાંત પરિણામ પત્રક '!R14)</f>
        <v/>
      </c>
      <c r="AB14" s="396" t="str">
        <f>IF('સત્રાંત પરિણામ પત્રક '!S14="","",'સત્રાંત પરિણામ પત્રક '!S14)</f>
        <v/>
      </c>
      <c r="AC14" s="396" t="str">
        <f>IF('સત્રાંત પરિણામ પત્રક '!T14="","",'સત્રાંત પરિણામ પત્રક '!T14)</f>
        <v/>
      </c>
      <c r="AD14" s="286"/>
      <c r="AE14" s="286"/>
      <c r="AF14" s="286"/>
      <c r="AG14" s="397">
        <f t="shared" si="5"/>
        <v>0</v>
      </c>
      <c r="AH14" s="4" t="str">
        <f t="shared" si="6"/>
        <v/>
      </c>
      <c r="AI14" s="396" t="str">
        <f>IF('સત્રાંત પરિણામ પત્રક '!W14="","",'સત્રાંત પરિણામ પત્રક '!W14)</f>
        <v/>
      </c>
      <c r="AJ14" s="396" t="str">
        <f>IF('સત્રાંત પરિણામ પત્રક '!X14="","",'સત્રાંત પરિણામ પત્રક '!X14)</f>
        <v/>
      </c>
      <c r="AK14" s="396" t="str">
        <f>IF('સત્રાંત પરિણામ પત્રક '!Y14="","",'સત્રાંત પરિણામ પત્રક '!Y14)</f>
        <v/>
      </c>
      <c r="AL14" s="286"/>
      <c r="AM14" s="286"/>
      <c r="AN14" s="286"/>
      <c r="AO14" s="397">
        <f t="shared" si="7"/>
        <v>0</v>
      </c>
      <c r="AP14" s="4" t="str">
        <f t="shared" si="8"/>
        <v/>
      </c>
      <c r="AQ14" s="4">
        <f>IF('વાર્ષિક પરિણામ પત્રક '!$C14="","",'વાર્ષિક પરિણામ પત્રક '!C14)</f>
        <v>7</v>
      </c>
      <c r="AR14" s="396" t="str">
        <f>IF('સત્રાંત પરિણામ પત્રક '!AB14="","",'સત્રાંત પરિણામ પત્રક '!AB14)</f>
        <v/>
      </c>
      <c r="AS14" s="396" t="str">
        <f>IF('સત્રાંત પરિણામ પત્રક '!AC14="","",'સત્રાંત પરિણામ પત્રક '!AC14)</f>
        <v/>
      </c>
      <c r="AT14" s="396" t="str">
        <f>IF('સત્રાંત પરિણામ પત્રક '!AD14="","",'સત્રાંત પરિણામ પત્રક '!AD14)</f>
        <v/>
      </c>
      <c r="AU14" s="286"/>
      <c r="AV14" s="286"/>
      <c r="AW14" s="286"/>
      <c r="AX14" s="397">
        <f t="shared" si="9"/>
        <v>0</v>
      </c>
      <c r="AY14" s="4" t="str">
        <f t="shared" si="10"/>
        <v/>
      </c>
      <c r="AZ14" s="396" t="str">
        <f>IF('સત્રાંત પરિણામ પત્રક '!AH14="","",'સત્રાંત પરિણામ પત્રક '!AH14)</f>
        <v/>
      </c>
      <c r="BA14" s="396" t="str">
        <f>IF('સત્રાંત પરિણામ પત્રક '!AI14="","",'સત્રાંત પરિણામ પત્રક '!AI14)</f>
        <v/>
      </c>
      <c r="BB14" s="396" t="str">
        <f>IF('સત્રાંત પરિણામ પત્રક '!AJ14="","",'સત્રાંત પરિણામ પત્રક '!AJ14)</f>
        <v/>
      </c>
      <c r="BC14" s="286"/>
      <c r="BD14" s="286"/>
      <c r="BE14" s="286"/>
      <c r="BF14" s="397">
        <f t="shared" si="11"/>
        <v>0</v>
      </c>
      <c r="BG14" s="4" t="str">
        <f t="shared" si="12"/>
        <v/>
      </c>
      <c r="BH14" s="396" t="str">
        <f>IF('સત્રાંત પરિણામ પત્રક '!AM14="","",'સત્રાંત પરિણામ પત્રક '!AM14)</f>
        <v/>
      </c>
      <c r="BI14" s="396" t="str">
        <f>IF('સત્રાંત પરિણામ પત્રક '!AN14="","",'સત્રાંત પરિણામ પત્રક '!AN14)</f>
        <v/>
      </c>
      <c r="BJ14" s="396" t="str">
        <f>IF('સત્રાંત પરિણામ પત્રક '!AO14="","",'સત્રાંત પરિણામ પત્રક '!AO14)</f>
        <v/>
      </c>
      <c r="BK14" s="286"/>
      <c r="BL14" s="286"/>
      <c r="BM14" s="286"/>
      <c r="BN14" s="397">
        <f t="shared" si="13"/>
        <v>0</v>
      </c>
      <c r="BO14" s="4" t="str">
        <f t="shared" si="14"/>
        <v/>
      </c>
      <c r="BP14" s="110"/>
      <c r="BQ14" s="110"/>
      <c r="BR14" s="4">
        <f>IF('વાર્ષિક પરિણામ પત્રક '!$C14="","",'વાર્ષિક પરિણામ પત્રક '!C14)</f>
        <v>7</v>
      </c>
      <c r="BS14" s="286"/>
      <c r="BT14" s="3" t="str">
        <f t="shared" si="15"/>
        <v/>
      </c>
      <c r="BU14" s="397">
        <f t="shared" si="1"/>
        <v>0</v>
      </c>
      <c r="BV14" s="397">
        <f t="shared" si="16"/>
        <v>0</v>
      </c>
      <c r="BW14" s="4" t="str">
        <f t="shared" si="17"/>
        <v/>
      </c>
    </row>
    <row r="15" spans="1:75" ht="21" customHeight="1">
      <c r="A15" s="38" t="str">
        <f>IF('DATA ENTRY'!$N10="","",'DATA ENTRY'!N10)</f>
        <v/>
      </c>
      <c r="B15" s="46" t="str">
        <f>IF('DATA ENTRY'!$P10="","",'DATA ENTRY'!P10)</f>
        <v/>
      </c>
      <c r="C15" s="38">
        <f>IF('DATA ENTRY'!$L10="","",'DATA ENTRY'!L10)</f>
        <v>8</v>
      </c>
      <c r="D15" s="186" t="str">
        <f>IF('DATA ENTRY'!$M10="","",'DATA ENTRY'!M10)</f>
        <v/>
      </c>
      <c r="E15" s="38" t="str">
        <f>IF('DATA ENTRY'!$Q10="","",'DATA ENTRY'!Q10)</f>
        <v/>
      </c>
      <c r="F15" s="39" t="str">
        <f>IF('DATA ENTRY'!$R10="","",'DATA ENTRY'!R10)</f>
        <v/>
      </c>
      <c r="G15" s="40" t="str">
        <f>IF('DATA ENTRY'!$S10="","",'DATA ENTRY'!S10)</f>
        <v/>
      </c>
      <c r="H15" s="396" t="str">
        <f>IF('સત્રાંત પરિણામ પત્રક '!E15="","",'સત્રાંત પરિણામ પત્રક '!E15)</f>
        <v/>
      </c>
      <c r="I15" s="396" t="str">
        <f>IF('સત્રાંત પરિણામ પત્રક '!F15="","",'સત્રાંત પરિણામ પત્રક '!F15)</f>
        <v/>
      </c>
      <c r="J15" s="396" t="str">
        <f>IF('સત્રાંત પરિણામ પત્રક '!G15="","",'સત્રાંત પરિણામ પત્રક '!G15)</f>
        <v/>
      </c>
      <c r="K15" s="286"/>
      <c r="L15" s="286"/>
      <c r="M15" s="286"/>
      <c r="N15" s="397">
        <f t="shared" si="0"/>
        <v>0</v>
      </c>
      <c r="O15" s="107" t="str">
        <f t="shared" si="2"/>
        <v/>
      </c>
      <c r="P15" s="111"/>
      <c r="Q15" s="112"/>
      <c r="R15" s="108">
        <f>IF('વાર્ષિક પરિણામ પત્રક '!$C15="","",'વાર્ષિક પરિણામ પત્રક '!C15)</f>
        <v>8</v>
      </c>
      <c r="S15" s="396" t="str">
        <f>IF('સત્રાંત પરિણામ પત્રક '!J15="","",'સત્રાંત પરિણામ પત્રક '!J15)</f>
        <v/>
      </c>
      <c r="T15" s="396" t="str">
        <f>IF('સત્રાંત પરિણામ પત્રક '!K15="","",'સત્રાંત પરિણામ પત્રક '!K15)</f>
        <v/>
      </c>
      <c r="U15" s="396" t="str">
        <f>IF('સત્રાંત પરિણામ પત્રક '!L15="","",'સત્રાંત પરિણામ પત્રક '!L15)</f>
        <v/>
      </c>
      <c r="V15" s="286"/>
      <c r="W15" s="286"/>
      <c r="X15" s="286"/>
      <c r="Y15" s="397">
        <f t="shared" si="3"/>
        <v>0</v>
      </c>
      <c r="Z15" s="4" t="str">
        <f t="shared" si="4"/>
        <v/>
      </c>
      <c r="AA15" s="396" t="str">
        <f>IF('સત્રાંત પરિણામ પત્રક '!R15="","",'સત્રાંત પરિણામ પત્રક '!R15)</f>
        <v/>
      </c>
      <c r="AB15" s="396" t="str">
        <f>IF('સત્રાંત પરિણામ પત્રક '!S15="","",'સત્રાંત પરિણામ પત્રક '!S15)</f>
        <v/>
      </c>
      <c r="AC15" s="396" t="str">
        <f>IF('સત્રાંત પરિણામ પત્રક '!T15="","",'સત્રાંત પરિણામ પત્રક '!T15)</f>
        <v/>
      </c>
      <c r="AD15" s="286"/>
      <c r="AE15" s="286"/>
      <c r="AF15" s="286"/>
      <c r="AG15" s="397">
        <f t="shared" si="5"/>
        <v>0</v>
      </c>
      <c r="AH15" s="4" t="str">
        <f t="shared" si="6"/>
        <v/>
      </c>
      <c r="AI15" s="396" t="str">
        <f>IF('સત્રાંત પરિણામ પત્રક '!W15="","",'સત્રાંત પરિણામ પત્રક '!W15)</f>
        <v/>
      </c>
      <c r="AJ15" s="396" t="str">
        <f>IF('સત્રાંત પરિણામ પત્રક '!X15="","",'સત્રાંત પરિણામ પત્રક '!X15)</f>
        <v/>
      </c>
      <c r="AK15" s="396" t="str">
        <f>IF('સત્રાંત પરિણામ પત્રક '!Y15="","",'સત્રાંત પરિણામ પત્રક '!Y15)</f>
        <v/>
      </c>
      <c r="AL15" s="286"/>
      <c r="AM15" s="286"/>
      <c r="AN15" s="286"/>
      <c r="AO15" s="397">
        <f t="shared" si="7"/>
        <v>0</v>
      </c>
      <c r="AP15" s="4" t="str">
        <f t="shared" si="8"/>
        <v/>
      </c>
      <c r="AQ15" s="4">
        <f>IF('વાર્ષિક પરિણામ પત્રક '!$C15="","",'વાર્ષિક પરિણામ પત્રક '!C15)</f>
        <v>8</v>
      </c>
      <c r="AR15" s="396" t="str">
        <f>IF('સત્રાંત પરિણામ પત્રક '!AB15="","",'સત્રાંત પરિણામ પત્રક '!AB15)</f>
        <v/>
      </c>
      <c r="AS15" s="396" t="str">
        <f>IF('સત્રાંત પરિણામ પત્રક '!AC15="","",'સત્રાંત પરિણામ પત્રક '!AC15)</f>
        <v/>
      </c>
      <c r="AT15" s="396" t="str">
        <f>IF('સત્રાંત પરિણામ પત્રક '!AD15="","",'સત્રાંત પરિણામ પત્રક '!AD15)</f>
        <v/>
      </c>
      <c r="AU15" s="286"/>
      <c r="AV15" s="286"/>
      <c r="AW15" s="286"/>
      <c r="AX15" s="397">
        <f t="shared" si="9"/>
        <v>0</v>
      </c>
      <c r="AY15" s="4" t="str">
        <f t="shared" si="10"/>
        <v/>
      </c>
      <c r="AZ15" s="396" t="str">
        <f>IF('સત્રાંત પરિણામ પત્રક '!AH15="","",'સત્રાંત પરિણામ પત્રક '!AH15)</f>
        <v/>
      </c>
      <c r="BA15" s="396" t="str">
        <f>IF('સત્રાંત પરિણામ પત્રક '!AI15="","",'સત્રાંત પરિણામ પત્રક '!AI15)</f>
        <v/>
      </c>
      <c r="BB15" s="396" t="str">
        <f>IF('સત્રાંત પરિણામ પત્રક '!AJ15="","",'સત્રાંત પરિણામ પત્રક '!AJ15)</f>
        <v/>
      </c>
      <c r="BC15" s="286"/>
      <c r="BD15" s="286"/>
      <c r="BE15" s="286"/>
      <c r="BF15" s="397">
        <f t="shared" si="11"/>
        <v>0</v>
      </c>
      <c r="BG15" s="4" t="str">
        <f t="shared" si="12"/>
        <v/>
      </c>
      <c r="BH15" s="396" t="str">
        <f>IF('સત્રાંત પરિણામ પત્રક '!AM15="","",'સત્રાંત પરિણામ પત્રક '!AM15)</f>
        <v/>
      </c>
      <c r="BI15" s="396" t="str">
        <f>IF('સત્રાંત પરિણામ પત્રક '!AN15="","",'સત્રાંત પરિણામ પત્રક '!AN15)</f>
        <v/>
      </c>
      <c r="BJ15" s="396" t="str">
        <f>IF('સત્રાંત પરિણામ પત્રક '!AO15="","",'સત્રાંત પરિણામ પત્રક '!AO15)</f>
        <v/>
      </c>
      <c r="BK15" s="286"/>
      <c r="BL15" s="286"/>
      <c r="BM15" s="286"/>
      <c r="BN15" s="397">
        <f t="shared" si="13"/>
        <v>0</v>
      </c>
      <c r="BO15" s="4" t="str">
        <f t="shared" si="14"/>
        <v/>
      </c>
      <c r="BP15" s="110"/>
      <c r="BQ15" s="110"/>
      <c r="BR15" s="4">
        <f>IF('વાર્ષિક પરિણામ પત્રક '!$C15="","",'વાર્ષિક પરિણામ પત્રક '!C15)</f>
        <v>8</v>
      </c>
      <c r="BS15" s="286"/>
      <c r="BT15" s="3" t="str">
        <f t="shared" si="15"/>
        <v/>
      </c>
      <c r="BU15" s="397">
        <f t="shared" si="1"/>
        <v>0</v>
      </c>
      <c r="BV15" s="397">
        <f t="shared" si="16"/>
        <v>0</v>
      </c>
      <c r="BW15" s="4" t="str">
        <f t="shared" si="17"/>
        <v/>
      </c>
    </row>
    <row r="16" spans="1:75" ht="21" customHeight="1">
      <c r="A16" s="38" t="str">
        <f>IF('DATA ENTRY'!$N11="","",'DATA ENTRY'!N11)</f>
        <v/>
      </c>
      <c r="B16" s="46" t="str">
        <f>IF('DATA ENTRY'!$P11="","",'DATA ENTRY'!P11)</f>
        <v/>
      </c>
      <c r="C16" s="38">
        <f>IF('DATA ENTRY'!$L11="","",'DATA ENTRY'!L11)</f>
        <v>9</v>
      </c>
      <c r="D16" s="186" t="str">
        <f>IF('DATA ENTRY'!$M11="","",'DATA ENTRY'!M11)</f>
        <v/>
      </c>
      <c r="E16" s="38" t="str">
        <f>IF('DATA ENTRY'!$Q11="","",'DATA ENTRY'!Q11)</f>
        <v/>
      </c>
      <c r="F16" s="39" t="str">
        <f>IF('DATA ENTRY'!$R11="","",'DATA ENTRY'!R11)</f>
        <v/>
      </c>
      <c r="G16" s="40" t="str">
        <f>IF('DATA ENTRY'!$S11="","",'DATA ENTRY'!S11)</f>
        <v/>
      </c>
      <c r="H16" s="396" t="str">
        <f>IF('સત્રાંત પરિણામ પત્રક '!E16="","",'સત્રાંત પરિણામ પત્રક '!E16)</f>
        <v/>
      </c>
      <c r="I16" s="396" t="str">
        <f>IF('સત્રાંત પરિણામ પત્રક '!F16="","",'સત્રાંત પરિણામ પત્રક '!F16)</f>
        <v/>
      </c>
      <c r="J16" s="396" t="str">
        <f>IF('સત્રાંત પરિણામ પત્રક '!G16="","",'સત્રાંત પરિણામ પત્રક '!G16)</f>
        <v/>
      </c>
      <c r="K16" s="286"/>
      <c r="L16" s="286"/>
      <c r="M16" s="286"/>
      <c r="N16" s="397">
        <f t="shared" si="0"/>
        <v>0</v>
      </c>
      <c r="O16" s="107" t="str">
        <f t="shared" si="2"/>
        <v/>
      </c>
      <c r="P16" s="111"/>
      <c r="Q16" s="112"/>
      <c r="R16" s="108">
        <f>IF('વાર્ષિક પરિણામ પત્રક '!$C16="","",'વાર્ષિક પરિણામ પત્રક '!C16)</f>
        <v>9</v>
      </c>
      <c r="S16" s="396" t="str">
        <f>IF('સત્રાંત પરિણામ પત્રક '!J16="","",'સત્રાંત પરિણામ પત્રક '!J16)</f>
        <v/>
      </c>
      <c r="T16" s="396" t="str">
        <f>IF('સત્રાંત પરિણામ પત્રક '!K16="","",'સત્રાંત પરિણામ પત્રક '!K16)</f>
        <v/>
      </c>
      <c r="U16" s="396" t="str">
        <f>IF('સત્રાંત પરિણામ પત્રક '!L16="","",'સત્રાંત પરિણામ પત્રક '!L16)</f>
        <v/>
      </c>
      <c r="V16" s="286"/>
      <c r="W16" s="286"/>
      <c r="X16" s="286"/>
      <c r="Y16" s="397">
        <f t="shared" si="3"/>
        <v>0</v>
      </c>
      <c r="Z16" s="4" t="str">
        <f t="shared" si="4"/>
        <v/>
      </c>
      <c r="AA16" s="396" t="str">
        <f>IF('સત્રાંત પરિણામ પત્રક '!R16="","",'સત્રાંત પરિણામ પત્રક '!R16)</f>
        <v/>
      </c>
      <c r="AB16" s="396" t="str">
        <f>IF('સત્રાંત પરિણામ પત્રક '!S16="","",'સત્રાંત પરિણામ પત્રક '!S16)</f>
        <v/>
      </c>
      <c r="AC16" s="396" t="str">
        <f>IF('સત્રાંત પરિણામ પત્રક '!T16="","",'સત્રાંત પરિણામ પત્રક '!T16)</f>
        <v/>
      </c>
      <c r="AD16" s="286"/>
      <c r="AE16" s="286"/>
      <c r="AF16" s="286"/>
      <c r="AG16" s="397">
        <f t="shared" si="5"/>
        <v>0</v>
      </c>
      <c r="AH16" s="4" t="str">
        <f t="shared" si="6"/>
        <v/>
      </c>
      <c r="AI16" s="396" t="str">
        <f>IF('સત્રાંત પરિણામ પત્રક '!W16="","",'સત્રાંત પરિણામ પત્રક '!W16)</f>
        <v/>
      </c>
      <c r="AJ16" s="396" t="str">
        <f>IF('સત્રાંત પરિણામ પત્રક '!X16="","",'સત્રાંત પરિણામ પત્રક '!X16)</f>
        <v/>
      </c>
      <c r="AK16" s="396" t="str">
        <f>IF('સત્રાંત પરિણામ પત્રક '!Y16="","",'સત્રાંત પરિણામ પત્રક '!Y16)</f>
        <v/>
      </c>
      <c r="AL16" s="286"/>
      <c r="AM16" s="286"/>
      <c r="AN16" s="286"/>
      <c r="AO16" s="397">
        <f t="shared" si="7"/>
        <v>0</v>
      </c>
      <c r="AP16" s="4" t="str">
        <f t="shared" si="8"/>
        <v/>
      </c>
      <c r="AQ16" s="4">
        <f>IF('વાર્ષિક પરિણામ પત્રક '!$C16="","",'વાર્ષિક પરિણામ પત્રક '!C16)</f>
        <v>9</v>
      </c>
      <c r="AR16" s="396" t="str">
        <f>IF('સત્રાંત પરિણામ પત્રક '!AB16="","",'સત્રાંત પરિણામ પત્રક '!AB16)</f>
        <v/>
      </c>
      <c r="AS16" s="396" t="str">
        <f>IF('સત્રાંત પરિણામ પત્રક '!AC16="","",'સત્રાંત પરિણામ પત્રક '!AC16)</f>
        <v/>
      </c>
      <c r="AT16" s="396" t="str">
        <f>IF('સત્રાંત પરિણામ પત્રક '!AD16="","",'સત્રાંત પરિણામ પત્રક '!AD16)</f>
        <v/>
      </c>
      <c r="AU16" s="286"/>
      <c r="AV16" s="286"/>
      <c r="AW16" s="286"/>
      <c r="AX16" s="397">
        <f t="shared" si="9"/>
        <v>0</v>
      </c>
      <c r="AY16" s="4" t="str">
        <f t="shared" si="10"/>
        <v/>
      </c>
      <c r="AZ16" s="396" t="str">
        <f>IF('સત્રાંત પરિણામ પત્રક '!AH16="","",'સત્રાંત પરિણામ પત્રક '!AH16)</f>
        <v/>
      </c>
      <c r="BA16" s="396" t="str">
        <f>IF('સત્રાંત પરિણામ પત્રક '!AI16="","",'સત્રાંત પરિણામ પત્રક '!AI16)</f>
        <v/>
      </c>
      <c r="BB16" s="396" t="str">
        <f>IF('સત્રાંત પરિણામ પત્રક '!AJ16="","",'સત્રાંત પરિણામ પત્રક '!AJ16)</f>
        <v/>
      </c>
      <c r="BC16" s="286"/>
      <c r="BD16" s="286"/>
      <c r="BE16" s="286"/>
      <c r="BF16" s="397">
        <f t="shared" si="11"/>
        <v>0</v>
      </c>
      <c r="BG16" s="4" t="str">
        <f t="shared" si="12"/>
        <v/>
      </c>
      <c r="BH16" s="396" t="str">
        <f>IF('સત્રાંત પરિણામ પત્રક '!AM16="","",'સત્રાંત પરિણામ પત્રક '!AM16)</f>
        <v/>
      </c>
      <c r="BI16" s="396" t="str">
        <f>IF('સત્રાંત પરિણામ પત્રક '!AN16="","",'સત્રાંત પરિણામ પત્રક '!AN16)</f>
        <v/>
      </c>
      <c r="BJ16" s="396" t="str">
        <f>IF('સત્રાંત પરિણામ પત્રક '!AO16="","",'સત્રાંત પરિણામ પત્રક '!AO16)</f>
        <v/>
      </c>
      <c r="BK16" s="286"/>
      <c r="BL16" s="286"/>
      <c r="BM16" s="286"/>
      <c r="BN16" s="397">
        <f t="shared" si="13"/>
        <v>0</v>
      </c>
      <c r="BO16" s="4" t="str">
        <f t="shared" si="14"/>
        <v/>
      </c>
      <c r="BP16" s="110"/>
      <c r="BQ16" s="110"/>
      <c r="BR16" s="4">
        <f>IF('વાર્ષિક પરિણામ પત્રક '!$C16="","",'વાર્ષિક પરિણામ પત્રક '!C16)</f>
        <v>9</v>
      </c>
      <c r="BS16" s="286"/>
      <c r="BT16" s="3" t="str">
        <f t="shared" si="15"/>
        <v/>
      </c>
      <c r="BU16" s="397">
        <f t="shared" si="1"/>
        <v>0</v>
      </c>
      <c r="BV16" s="397">
        <f t="shared" si="16"/>
        <v>0</v>
      </c>
      <c r="BW16" s="4" t="str">
        <f t="shared" si="17"/>
        <v/>
      </c>
    </row>
    <row r="17" spans="1:75" ht="21" customHeight="1">
      <c r="A17" s="38" t="str">
        <f>IF('DATA ENTRY'!$N12="","",'DATA ENTRY'!N12)</f>
        <v/>
      </c>
      <c r="B17" s="46" t="str">
        <f>IF('DATA ENTRY'!$P12="","",'DATA ENTRY'!P12)</f>
        <v/>
      </c>
      <c r="C17" s="38">
        <f>IF('DATA ENTRY'!$L12="","",'DATA ENTRY'!L12)</f>
        <v>10</v>
      </c>
      <c r="D17" s="186" t="str">
        <f>IF('DATA ENTRY'!$M12="","",'DATA ENTRY'!M12)</f>
        <v/>
      </c>
      <c r="E17" s="38" t="str">
        <f>IF('DATA ENTRY'!$Q12="","",'DATA ENTRY'!Q12)</f>
        <v/>
      </c>
      <c r="F17" s="39" t="str">
        <f>IF('DATA ENTRY'!$R12="","",'DATA ENTRY'!R12)</f>
        <v/>
      </c>
      <c r="G17" s="40" t="str">
        <f>IF('DATA ENTRY'!$S12="","",'DATA ENTRY'!S12)</f>
        <v/>
      </c>
      <c r="H17" s="396" t="str">
        <f>IF('સત્રાંત પરિણામ પત્રક '!E17="","",'સત્રાંત પરિણામ પત્રક '!E17)</f>
        <v/>
      </c>
      <c r="I17" s="396" t="str">
        <f>IF('સત્રાંત પરિણામ પત્રક '!F17="","",'સત્રાંત પરિણામ પત્રક '!F17)</f>
        <v/>
      </c>
      <c r="J17" s="396" t="str">
        <f>IF('સત્રાંત પરિણામ પત્રક '!G17="","",'સત્રાંત પરિણામ પત્રક '!G17)</f>
        <v/>
      </c>
      <c r="K17" s="286"/>
      <c r="L17" s="286"/>
      <c r="M17" s="286"/>
      <c r="N17" s="397">
        <f t="shared" si="0"/>
        <v>0</v>
      </c>
      <c r="O17" s="107" t="str">
        <f t="shared" si="2"/>
        <v/>
      </c>
      <c r="P17" s="111"/>
      <c r="Q17" s="112"/>
      <c r="R17" s="108">
        <f>IF('વાર્ષિક પરિણામ પત્રક '!$C17="","",'વાર્ષિક પરિણામ પત્રક '!C17)</f>
        <v>10</v>
      </c>
      <c r="S17" s="396" t="str">
        <f>IF('સત્રાંત પરિણામ પત્રક '!J17="","",'સત્રાંત પરિણામ પત્રક '!J17)</f>
        <v/>
      </c>
      <c r="T17" s="396" t="str">
        <f>IF('સત્રાંત પરિણામ પત્રક '!K17="","",'સત્રાંત પરિણામ પત્રક '!K17)</f>
        <v/>
      </c>
      <c r="U17" s="396" t="str">
        <f>IF('સત્રાંત પરિણામ પત્રક '!L17="","",'સત્રાંત પરિણામ પત્રક '!L17)</f>
        <v/>
      </c>
      <c r="V17" s="286"/>
      <c r="W17" s="286"/>
      <c r="X17" s="286"/>
      <c r="Y17" s="397">
        <f t="shared" si="3"/>
        <v>0</v>
      </c>
      <c r="Z17" s="4" t="str">
        <f t="shared" si="4"/>
        <v/>
      </c>
      <c r="AA17" s="396" t="str">
        <f>IF('સત્રાંત પરિણામ પત્રક '!R17="","",'સત્રાંત પરિણામ પત્રક '!R17)</f>
        <v/>
      </c>
      <c r="AB17" s="396" t="str">
        <f>IF('સત્રાંત પરિણામ પત્રક '!S17="","",'સત્રાંત પરિણામ પત્રક '!S17)</f>
        <v/>
      </c>
      <c r="AC17" s="396" t="str">
        <f>IF('સત્રાંત પરિણામ પત્રક '!T17="","",'સત્રાંત પરિણામ પત્રક '!T17)</f>
        <v/>
      </c>
      <c r="AD17" s="286"/>
      <c r="AE17" s="286"/>
      <c r="AF17" s="286"/>
      <c r="AG17" s="397">
        <f t="shared" si="5"/>
        <v>0</v>
      </c>
      <c r="AH17" s="4" t="str">
        <f t="shared" si="6"/>
        <v/>
      </c>
      <c r="AI17" s="396" t="str">
        <f>IF('સત્રાંત પરિણામ પત્રક '!W17="","",'સત્રાંત પરિણામ પત્રક '!W17)</f>
        <v/>
      </c>
      <c r="AJ17" s="396" t="str">
        <f>IF('સત્રાંત પરિણામ પત્રક '!X17="","",'સત્રાંત પરિણામ પત્રક '!X17)</f>
        <v/>
      </c>
      <c r="AK17" s="396" t="str">
        <f>IF('સત્રાંત પરિણામ પત્રક '!Y17="","",'સત્રાંત પરિણામ પત્રક '!Y17)</f>
        <v/>
      </c>
      <c r="AL17" s="286"/>
      <c r="AM17" s="286"/>
      <c r="AN17" s="286"/>
      <c r="AO17" s="397">
        <f t="shared" si="7"/>
        <v>0</v>
      </c>
      <c r="AP17" s="4" t="str">
        <f t="shared" si="8"/>
        <v/>
      </c>
      <c r="AQ17" s="4">
        <f>IF('વાર્ષિક પરિણામ પત્રક '!$C17="","",'વાર્ષિક પરિણામ પત્રક '!C17)</f>
        <v>10</v>
      </c>
      <c r="AR17" s="396" t="str">
        <f>IF('સત્રાંત પરિણામ પત્રક '!AB17="","",'સત્રાંત પરિણામ પત્રક '!AB17)</f>
        <v/>
      </c>
      <c r="AS17" s="396" t="str">
        <f>IF('સત્રાંત પરિણામ પત્રક '!AC17="","",'સત્રાંત પરિણામ પત્રક '!AC17)</f>
        <v/>
      </c>
      <c r="AT17" s="396" t="str">
        <f>IF('સત્રાંત પરિણામ પત્રક '!AD17="","",'સત્રાંત પરિણામ પત્રક '!AD17)</f>
        <v/>
      </c>
      <c r="AU17" s="286"/>
      <c r="AV17" s="286"/>
      <c r="AW17" s="286"/>
      <c r="AX17" s="397">
        <f t="shared" si="9"/>
        <v>0</v>
      </c>
      <c r="AY17" s="4" t="str">
        <f t="shared" si="10"/>
        <v/>
      </c>
      <c r="AZ17" s="396" t="str">
        <f>IF('સત્રાંત પરિણામ પત્રક '!AH17="","",'સત્રાંત પરિણામ પત્રક '!AH17)</f>
        <v/>
      </c>
      <c r="BA17" s="396" t="str">
        <f>IF('સત્રાંત પરિણામ પત્રક '!AI17="","",'સત્રાંત પરિણામ પત્રક '!AI17)</f>
        <v/>
      </c>
      <c r="BB17" s="396" t="str">
        <f>IF('સત્રાંત પરિણામ પત્રક '!AJ17="","",'સત્રાંત પરિણામ પત્રક '!AJ17)</f>
        <v/>
      </c>
      <c r="BC17" s="286"/>
      <c r="BD17" s="286"/>
      <c r="BE17" s="286"/>
      <c r="BF17" s="397">
        <f t="shared" si="11"/>
        <v>0</v>
      </c>
      <c r="BG17" s="4" t="str">
        <f t="shared" si="12"/>
        <v/>
      </c>
      <c r="BH17" s="396" t="str">
        <f>IF('સત્રાંત પરિણામ પત્રક '!AM17="","",'સત્રાંત પરિણામ પત્રક '!AM17)</f>
        <v/>
      </c>
      <c r="BI17" s="396" t="str">
        <f>IF('સત્રાંત પરિણામ પત્રક '!AN17="","",'સત્રાંત પરિણામ પત્રક '!AN17)</f>
        <v/>
      </c>
      <c r="BJ17" s="396" t="str">
        <f>IF('સત્રાંત પરિણામ પત્રક '!AO17="","",'સત્રાંત પરિણામ પત્રક '!AO17)</f>
        <v/>
      </c>
      <c r="BK17" s="286"/>
      <c r="BL17" s="286"/>
      <c r="BM17" s="286"/>
      <c r="BN17" s="397">
        <f t="shared" si="13"/>
        <v>0</v>
      </c>
      <c r="BO17" s="4" t="str">
        <f t="shared" si="14"/>
        <v/>
      </c>
      <c r="BP17" s="110"/>
      <c r="BQ17" s="110"/>
      <c r="BR17" s="4">
        <f>IF('વાર્ષિક પરિણામ પત્રક '!$C17="","",'વાર્ષિક પરિણામ પત્રક '!C17)</f>
        <v>10</v>
      </c>
      <c r="BS17" s="286"/>
      <c r="BT17" s="3" t="str">
        <f t="shared" si="15"/>
        <v/>
      </c>
      <c r="BU17" s="397">
        <f t="shared" si="1"/>
        <v>0</v>
      </c>
      <c r="BV17" s="397">
        <f t="shared" si="16"/>
        <v>0</v>
      </c>
      <c r="BW17" s="4" t="str">
        <f t="shared" si="17"/>
        <v/>
      </c>
    </row>
    <row r="18" spans="1:75" ht="21" customHeight="1">
      <c r="A18" s="38" t="str">
        <f>IF('DATA ENTRY'!$N13="","",'DATA ENTRY'!N13)</f>
        <v/>
      </c>
      <c r="B18" s="46" t="str">
        <f>IF('DATA ENTRY'!$P13="","",'DATA ENTRY'!P13)</f>
        <v/>
      </c>
      <c r="C18" s="38">
        <f>IF('DATA ENTRY'!$L13="","",'DATA ENTRY'!L13)</f>
        <v>11</v>
      </c>
      <c r="D18" s="186" t="str">
        <f>IF('DATA ENTRY'!$M13="","",'DATA ENTRY'!M13)</f>
        <v/>
      </c>
      <c r="E18" s="38" t="str">
        <f>IF('DATA ENTRY'!$Q13="","",'DATA ENTRY'!Q13)</f>
        <v/>
      </c>
      <c r="F18" s="39" t="str">
        <f>IF('DATA ENTRY'!$R13="","",'DATA ENTRY'!R13)</f>
        <v/>
      </c>
      <c r="G18" s="40" t="str">
        <f>IF('DATA ENTRY'!$S13="","",'DATA ENTRY'!S13)</f>
        <v/>
      </c>
      <c r="H18" s="396" t="str">
        <f>IF('સત્રાંત પરિણામ પત્રક '!E18="","",'સત્રાંત પરિણામ પત્રક '!E18)</f>
        <v/>
      </c>
      <c r="I18" s="396" t="str">
        <f>IF('સત્રાંત પરિણામ પત્રક '!F18="","",'સત્રાંત પરિણામ પત્રક '!F18)</f>
        <v/>
      </c>
      <c r="J18" s="396" t="str">
        <f>IF('સત્રાંત પરિણામ પત્રક '!G18="","",'સત્રાંત પરિણામ પત્રક '!G18)</f>
        <v/>
      </c>
      <c r="K18" s="286"/>
      <c r="L18" s="286"/>
      <c r="M18" s="286"/>
      <c r="N18" s="397">
        <f t="shared" si="0"/>
        <v>0</v>
      </c>
      <c r="O18" s="107" t="str">
        <f t="shared" si="2"/>
        <v/>
      </c>
      <c r="P18" s="111"/>
      <c r="Q18" s="112"/>
      <c r="R18" s="108">
        <f>IF('વાર્ષિક પરિણામ પત્રક '!$C18="","",'વાર્ષિક પરિણામ પત્રક '!C18)</f>
        <v>11</v>
      </c>
      <c r="S18" s="396" t="str">
        <f>IF('સત્રાંત પરિણામ પત્રક '!J18="","",'સત્રાંત પરિણામ પત્રક '!J18)</f>
        <v/>
      </c>
      <c r="T18" s="396" t="str">
        <f>IF('સત્રાંત પરિણામ પત્રક '!K18="","",'સત્રાંત પરિણામ પત્રક '!K18)</f>
        <v/>
      </c>
      <c r="U18" s="396" t="str">
        <f>IF('સત્રાંત પરિણામ પત્રક '!L18="","",'સત્રાંત પરિણામ પત્રક '!L18)</f>
        <v/>
      </c>
      <c r="V18" s="286"/>
      <c r="W18" s="286"/>
      <c r="X18" s="286"/>
      <c r="Y18" s="397">
        <f t="shared" si="3"/>
        <v>0</v>
      </c>
      <c r="Z18" s="4" t="str">
        <f t="shared" si="4"/>
        <v/>
      </c>
      <c r="AA18" s="396" t="str">
        <f>IF('સત્રાંત પરિણામ પત્રક '!R18="","",'સત્રાંત પરિણામ પત્રક '!R18)</f>
        <v/>
      </c>
      <c r="AB18" s="396" t="str">
        <f>IF('સત્રાંત પરિણામ પત્રક '!S18="","",'સત્રાંત પરિણામ પત્રક '!S18)</f>
        <v/>
      </c>
      <c r="AC18" s="396" t="str">
        <f>IF('સત્રાંત પરિણામ પત્રક '!T18="","",'સત્રાંત પરિણામ પત્રક '!T18)</f>
        <v/>
      </c>
      <c r="AD18" s="286"/>
      <c r="AE18" s="286"/>
      <c r="AF18" s="286"/>
      <c r="AG18" s="397">
        <f t="shared" si="5"/>
        <v>0</v>
      </c>
      <c r="AH18" s="4" t="str">
        <f t="shared" si="6"/>
        <v/>
      </c>
      <c r="AI18" s="396" t="str">
        <f>IF('સત્રાંત પરિણામ પત્રક '!W18="","",'સત્રાંત પરિણામ પત્રક '!W18)</f>
        <v/>
      </c>
      <c r="AJ18" s="396" t="str">
        <f>IF('સત્રાંત પરિણામ પત્રક '!X18="","",'સત્રાંત પરિણામ પત્રક '!X18)</f>
        <v/>
      </c>
      <c r="AK18" s="396" t="str">
        <f>IF('સત્રાંત પરિણામ પત્રક '!Y18="","",'સત્રાંત પરિણામ પત્રક '!Y18)</f>
        <v/>
      </c>
      <c r="AL18" s="286"/>
      <c r="AM18" s="286"/>
      <c r="AN18" s="286"/>
      <c r="AO18" s="397">
        <f t="shared" si="7"/>
        <v>0</v>
      </c>
      <c r="AP18" s="4" t="str">
        <f t="shared" si="8"/>
        <v/>
      </c>
      <c r="AQ18" s="4">
        <f>IF('વાર્ષિક પરિણામ પત્રક '!$C18="","",'વાર્ષિક પરિણામ પત્રક '!C18)</f>
        <v>11</v>
      </c>
      <c r="AR18" s="396" t="str">
        <f>IF('સત્રાંત પરિણામ પત્રક '!AB18="","",'સત્રાંત પરિણામ પત્રક '!AB18)</f>
        <v/>
      </c>
      <c r="AS18" s="396" t="str">
        <f>IF('સત્રાંત પરિણામ પત્રક '!AC18="","",'સત્રાંત પરિણામ પત્રક '!AC18)</f>
        <v/>
      </c>
      <c r="AT18" s="396" t="str">
        <f>IF('સત્રાંત પરિણામ પત્રક '!AD18="","",'સત્રાંત પરિણામ પત્રક '!AD18)</f>
        <v/>
      </c>
      <c r="AU18" s="286"/>
      <c r="AV18" s="286"/>
      <c r="AW18" s="286"/>
      <c r="AX18" s="397">
        <f t="shared" si="9"/>
        <v>0</v>
      </c>
      <c r="AY18" s="4" t="str">
        <f t="shared" si="10"/>
        <v/>
      </c>
      <c r="AZ18" s="396" t="str">
        <f>IF('સત્રાંત પરિણામ પત્રક '!AH18="","",'સત્રાંત પરિણામ પત્રક '!AH18)</f>
        <v/>
      </c>
      <c r="BA18" s="396" t="str">
        <f>IF('સત્રાંત પરિણામ પત્રક '!AI18="","",'સત્રાંત પરિણામ પત્રક '!AI18)</f>
        <v/>
      </c>
      <c r="BB18" s="396" t="str">
        <f>IF('સત્રાંત પરિણામ પત્રક '!AJ18="","",'સત્રાંત પરિણામ પત્રક '!AJ18)</f>
        <v/>
      </c>
      <c r="BC18" s="286"/>
      <c r="BD18" s="286"/>
      <c r="BE18" s="286"/>
      <c r="BF18" s="397">
        <f t="shared" si="11"/>
        <v>0</v>
      </c>
      <c r="BG18" s="4" t="str">
        <f t="shared" si="12"/>
        <v/>
      </c>
      <c r="BH18" s="396" t="str">
        <f>IF('સત્રાંત પરિણામ પત્રક '!AM18="","",'સત્રાંત પરિણામ પત્રક '!AM18)</f>
        <v/>
      </c>
      <c r="BI18" s="396" t="str">
        <f>IF('સત્રાંત પરિણામ પત્રક '!AN18="","",'સત્રાંત પરિણામ પત્રક '!AN18)</f>
        <v/>
      </c>
      <c r="BJ18" s="396" t="str">
        <f>IF('સત્રાંત પરિણામ પત્રક '!AO18="","",'સત્રાંત પરિણામ પત્રક '!AO18)</f>
        <v/>
      </c>
      <c r="BK18" s="286"/>
      <c r="BL18" s="286"/>
      <c r="BM18" s="286"/>
      <c r="BN18" s="397">
        <f t="shared" si="13"/>
        <v>0</v>
      </c>
      <c r="BO18" s="4" t="str">
        <f t="shared" si="14"/>
        <v/>
      </c>
      <c r="BP18" s="110"/>
      <c r="BQ18" s="110"/>
      <c r="BR18" s="4">
        <f>IF('વાર્ષિક પરિણામ પત્રક '!$C18="","",'વાર્ષિક પરિણામ પત્રક '!C18)</f>
        <v>11</v>
      </c>
      <c r="BS18" s="286"/>
      <c r="BT18" s="3" t="str">
        <f t="shared" si="15"/>
        <v/>
      </c>
      <c r="BU18" s="397">
        <f t="shared" si="1"/>
        <v>0</v>
      </c>
      <c r="BV18" s="397">
        <f t="shared" si="16"/>
        <v>0</v>
      </c>
      <c r="BW18" s="4" t="str">
        <f t="shared" si="17"/>
        <v/>
      </c>
    </row>
    <row r="19" spans="1:75" ht="21" customHeight="1">
      <c r="A19" s="38" t="str">
        <f>IF('DATA ENTRY'!$N14="","",'DATA ENTRY'!N14)</f>
        <v/>
      </c>
      <c r="B19" s="46" t="str">
        <f>IF('DATA ENTRY'!$P14="","",'DATA ENTRY'!P14)</f>
        <v/>
      </c>
      <c r="C19" s="38">
        <f>IF('DATA ENTRY'!$L14="","",'DATA ENTRY'!L14)</f>
        <v>12</v>
      </c>
      <c r="D19" s="186" t="str">
        <f>IF('DATA ENTRY'!$M14="","",'DATA ENTRY'!M14)</f>
        <v/>
      </c>
      <c r="E19" s="38" t="str">
        <f>IF('DATA ENTRY'!$Q14="","",'DATA ENTRY'!Q14)</f>
        <v/>
      </c>
      <c r="F19" s="39" t="str">
        <f>IF('DATA ENTRY'!$R14="","",'DATA ENTRY'!R14)</f>
        <v/>
      </c>
      <c r="G19" s="40" t="str">
        <f>IF('DATA ENTRY'!$S14="","",'DATA ENTRY'!S14)</f>
        <v/>
      </c>
      <c r="H19" s="396" t="str">
        <f>IF('સત્રાંત પરિણામ પત્રક '!E19="","",'સત્રાંત પરિણામ પત્રક '!E19)</f>
        <v/>
      </c>
      <c r="I19" s="396" t="str">
        <f>IF('સત્રાંત પરિણામ પત્રક '!F19="","",'સત્રાંત પરિણામ પત્રક '!F19)</f>
        <v/>
      </c>
      <c r="J19" s="396" t="str">
        <f>IF('સત્રાંત પરિણામ પત્રક '!G19="","",'સત્રાંત પરિણામ પત્રક '!G19)</f>
        <v/>
      </c>
      <c r="K19" s="286"/>
      <c r="L19" s="286"/>
      <c r="M19" s="286"/>
      <c r="N19" s="397">
        <f t="shared" si="0"/>
        <v>0</v>
      </c>
      <c r="O19" s="107" t="str">
        <f t="shared" si="2"/>
        <v/>
      </c>
      <c r="P19" s="111"/>
      <c r="Q19" s="112"/>
      <c r="R19" s="108">
        <f>IF('વાર્ષિક પરિણામ પત્રક '!$C19="","",'વાર્ષિક પરિણામ પત્રક '!C19)</f>
        <v>12</v>
      </c>
      <c r="S19" s="396" t="str">
        <f>IF('સત્રાંત પરિણામ પત્રક '!J19="","",'સત્રાંત પરિણામ પત્રક '!J19)</f>
        <v/>
      </c>
      <c r="T19" s="396" t="str">
        <f>IF('સત્રાંત પરિણામ પત્રક '!K19="","",'સત્રાંત પરિણામ પત્રક '!K19)</f>
        <v/>
      </c>
      <c r="U19" s="396" t="str">
        <f>IF('સત્રાંત પરિણામ પત્રક '!L19="","",'સત્રાંત પરિણામ પત્રક '!L19)</f>
        <v/>
      </c>
      <c r="V19" s="286"/>
      <c r="W19" s="286"/>
      <c r="X19" s="286"/>
      <c r="Y19" s="397">
        <f t="shared" si="3"/>
        <v>0</v>
      </c>
      <c r="Z19" s="4" t="str">
        <f t="shared" si="4"/>
        <v/>
      </c>
      <c r="AA19" s="396" t="str">
        <f>IF('સત્રાંત પરિણામ પત્રક '!R19="","",'સત્રાંત પરિણામ પત્રક '!R19)</f>
        <v/>
      </c>
      <c r="AB19" s="396" t="str">
        <f>IF('સત્રાંત પરિણામ પત્રક '!S19="","",'સત્રાંત પરિણામ પત્રક '!S19)</f>
        <v/>
      </c>
      <c r="AC19" s="396" t="str">
        <f>IF('સત્રાંત પરિણામ પત્રક '!T19="","",'સત્રાંત પરિણામ પત્રક '!T19)</f>
        <v/>
      </c>
      <c r="AD19" s="286"/>
      <c r="AE19" s="286"/>
      <c r="AF19" s="286"/>
      <c r="AG19" s="397">
        <f t="shared" si="5"/>
        <v>0</v>
      </c>
      <c r="AH19" s="4" t="str">
        <f t="shared" si="6"/>
        <v/>
      </c>
      <c r="AI19" s="396" t="str">
        <f>IF('સત્રાંત પરિણામ પત્રક '!W19="","",'સત્રાંત પરિણામ પત્રક '!W19)</f>
        <v/>
      </c>
      <c r="AJ19" s="396" t="str">
        <f>IF('સત્રાંત પરિણામ પત્રક '!X19="","",'સત્રાંત પરિણામ પત્રક '!X19)</f>
        <v/>
      </c>
      <c r="AK19" s="396" t="str">
        <f>IF('સત્રાંત પરિણામ પત્રક '!Y19="","",'સત્રાંત પરિણામ પત્રક '!Y19)</f>
        <v/>
      </c>
      <c r="AL19" s="286"/>
      <c r="AM19" s="286"/>
      <c r="AN19" s="286"/>
      <c r="AO19" s="397">
        <f t="shared" si="7"/>
        <v>0</v>
      </c>
      <c r="AP19" s="4" t="str">
        <f t="shared" si="8"/>
        <v/>
      </c>
      <c r="AQ19" s="4">
        <f>IF('વાર્ષિક પરિણામ પત્રક '!$C19="","",'વાર્ષિક પરિણામ પત્રક '!C19)</f>
        <v>12</v>
      </c>
      <c r="AR19" s="396" t="str">
        <f>IF('સત્રાંત પરિણામ પત્રક '!AB19="","",'સત્રાંત પરિણામ પત્રક '!AB19)</f>
        <v/>
      </c>
      <c r="AS19" s="396" t="str">
        <f>IF('સત્રાંત પરિણામ પત્રક '!AC19="","",'સત્રાંત પરિણામ પત્રક '!AC19)</f>
        <v/>
      </c>
      <c r="AT19" s="396" t="str">
        <f>IF('સત્રાંત પરિણામ પત્રક '!AD19="","",'સત્રાંત પરિણામ પત્રક '!AD19)</f>
        <v/>
      </c>
      <c r="AU19" s="286"/>
      <c r="AV19" s="286"/>
      <c r="AW19" s="286"/>
      <c r="AX19" s="397">
        <f t="shared" si="9"/>
        <v>0</v>
      </c>
      <c r="AY19" s="4" t="str">
        <f t="shared" si="10"/>
        <v/>
      </c>
      <c r="AZ19" s="396" t="str">
        <f>IF('સત્રાંત પરિણામ પત્રક '!AH19="","",'સત્રાંત પરિણામ પત્રક '!AH19)</f>
        <v/>
      </c>
      <c r="BA19" s="396" t="str">
        <f>IF('સત્રાંત પરિણામ પત્રક '!AI19="","",'સત્રાંત પરિણામ પત્રક '!AI19)</f>
        <v/>
      </c>
      <c r="BB19" s="396" t="str">
        <f>IF('સત્રાંત પરિણામ પત્રક '!AJ19="","",'સત્રાંત પરિણામ પત્રક '!AJ19)</f>
        <v/>
      </c>
      <c r="BC19" s="286"/>
      <c r="BD19" s="286"/>
      <c r="BE19" s="286"/>
      <c r="BF19" s="397">
        <f t="shared" si="11"/>
        <v>0</v>
      </c>
      <c r="BG19" s="4" t="str">
        <f t="shared" si="12"/>
        <v/>
      </c>
      <c r="BH19" s="396" t="str">
        <f>IF('સત્રાંત પરિણામ પત્રક '!AM19="","",'સત્રાંત પરિણામ પત્રક '!AM19)</f>
        <v/>
      </c>
      <c r="BI19" s="396" t="str">
        <f>IF('સત્રાંત પરિણામ પત્રક '!AN19="","",'સત્રાંત પરિણામ પત્રક '!AN19)</f>
        <v/>
      </c>
      <c r="BJ19" s="396" t="str">
        <f>IF('સત્રાંત પરિણામ પત્રક '!AO19="","",'સત્રાંત પરિણામ પત્રક '!AO19)</f>
        <v/>
      </c>
      <c r="BK19" s="286"/>
      <c r="BL19" s="286"/>
      <c r="BM19" s="286"/>
      <c r="BN19" s="397">
        <f t="shared" si="13"/>
        <v>0</v>
      </c>
      <c r="BO19" s="4" t="str">
        <f t="shared" si="14"/>
        <v/>
      </c>
      <c r="BP19" s="110"/>
      <c r="BQ19" s="110"/>
      <c r="BR19" s="4">
        <f>IF('વાર્ષિક પરિણામ પત્રક '!$C19="","",'વાર્ષિક પરિણામ પત્રક '!C19)</f>
        <v>12</v>
      </c>
      <c r="BS19" s="286"/>
      <c r="BT19" s="3" t="str">
        <f t="shared" si="15"/>
        <v/>
      </c>
      <c r="BU19" s="397">
        <f t="shared" si="1"/>
        <v>0</v>
      </c>
      <c r="BV19" s="397">
        <f t="shared" si="16"/>
        <v>0</v>
      </c>
      <c r="BW19" s="4" t="str">
        <f t="shared" si="17"/>
        <v/>
      </c>
    </row>
    <row r="20" spans="1:75" ht="21" customHeight="1">
      <c r="A20" s="38" t="str">
        <f>IF('DATA ENTRY'!$N15="","",'DATA ENTRY'!N15)</f>
        <v/>
      </c>
      <c r="B20" s="46" t="str">
        <f>IF('DATA ENTRY'!$P15="","",'DATA ENTRY'!P15)</f>
        <v/>
      </c>
      <c r="C20" s="38">
        <f>IF('DATA ENTRY'!$L15="","",'DATA ENTRY'!L15)</f>
        <v>13</v>
      </c>
      <c r="D20" s="186" t="str">
        <f>IF('DATA ENTRY'!$M15="","",'DATA ENTRY'!M15)</f>
        <v/>
      </c>
      <c r="E20" s="38" t="str">
        <f>IF('DATA ENTRY'!$Q15="","",'DATA ENTRY'!Q15)</f>
        <v/>
      </c>
      <c r="F20" s="39" t="str">
        <f>IF('DATA ENTRY'!$R15="","",'DATA ENTRY'!R15)</f>
        <v/>
      </c>
      <c r="G20" s="40" t="str">
        <f>IF('DATA ENTRY'!$S15="","",'DATA ENTRY'!S15)</f>
        <v/>
      </c>
      <c r="H20" s="396" t="str">
        <f>IF('સત્રાંત પરિણામ પત્રક '!E20="","",'સત્રાંત પરિણામ પત્રક '!E20)</f>
        <v/>
      </c>
      <c r="I20" s="396" t="str">
        <f>IF('સત્રાંત પરિણામ પત્રક '!F20="","",'સત્રાંત પરિણામ પત્રક '!F20)</f>
        <v/>
      </c>
      <c r="J20" s="396" t="str">
        <f>IF('સત્રાંત પરિણામ પત્રક '!G20="","",'સત્રાંત પરિણામ પત્રક '!G20)</f>
        <v/>
      </c>
      <c r="K20" s="286"/>
      <c r="L20" s="286"/>
      <c r="M20" s="286"/>
      <c r="N20" s="397">
        <f t="shared" si="0"/>
        <v>0</v>
      </c>
      <c r="O20" s="107" t="str">
        <f t="shared" si="2"/>
        <v/>
      </c>
      <c r="P20" s="111"/>
      <c r="Q20" s="112"/>
      <c r="R20" s="108">
        <f>IF('વાર્ષિક પરિણામ પત્રક '!$C20="","",'વાર્ષિક પરિણામ પત્રક '!C20)</f>
        <v>13</v>
      </c>
      <c r="S20" s="396" t="str">
        <f>IF('સત્રાંત પરિણામ પત્રક '!J20="","",'સત્રાંત પરિણામ પત્રક '!J20)</f>
        <v/>
      </c>
      <c r="T20" s="396" t="str">
        <f>IF('સત્રાંત પરિણામ પત્રક '!K20="","",'સત્રાંત પરિણામ પત્રક '!K20)</f>
        <v/>
      </c>
      <c r="U20" s="396" t="str">
        <f>IF('સત્રાંત પરિણામ પત્રક '!L20="","",'સત્રાંત પરિણામ પત્રક '!L20)</f>
        <v/>
      </c>
      <c r="V20" s="286"/>
      <c r="W20" s="286"/>
      <c r="X20" s="286"/>
      <c r="Y20" s="397">
        <f t="shared" si="3"/>
        <v>0</v>
      </c>
      <c r="Z20" s="4" t="str">
        <f t="shared" si="4"/>
        <v/>
      </c>
      <c r="AA20" s="396" t="str">
        <f>IF('સત્રાંત પરિણામ પત્રક '!R20="","",'સત્રાંત પરિણામ પત્રક '!R20)</f>
        <v/>
      </c>
      <c r="AB20" s="396" t="str">
        <f>IF('સત્રાંત પરિણામ પત્રક '!S20="","",'સત્રાંત પરિણામ પત્રક '!S20)</f>
        <v/>
      </c>
      <c r="AC20" s="396" t="str">
        <f>IF('સત્રાંત પરિણામ પત્રક '!T20="","",'સત્રાંત પરિણામ પત્રક '!T20)</f>
        <v/>
      </c>
      <c r="AD20" s="286"/>
      <c r="AE20" s="286"/>
      <c r="AF20" s="286"/>
      <c r="AG20" s="397">
        <f t="shared" si="5"/>
        <v>0</v>
      </c>
      <c r="AH20" s="4" t="str">
        <f t="shared" si="6"/>
        <v/>
      </c>
      <c r="AI20" s="396" t="str">
        <f>IF('સત્રાંત પરિણામ પત્રક '!W20="","",'સત્રાંત પરિણામ પત્રક '!W20)</f>
        <v/>
      </c>
      <c r="AJ20" s="396" t="str">
        <f>IF('સત્રાંત પરિણામ પત્રક '!X20="","",'સત્રાંત પરિણામ પત્રક '!X20)</f>
        <v/>
      </c>
      <c r="AK20" s="396" t="str">
        <f>IF('સત્રાંત પરિણામ પત્રક '!Y20="","",'સત્રાંત પરિણામ પત્રક '!Y20)</f>
        <v/>
      </c>
      <c r="AL20" s="286"/>
      <c r="AM20" s="286"/>
      <c r="AN20" s="286"/>
      <c r="AO20" s="397">
        <f t="shared" si="7"/>
        <v>0</v>
      </c>
      <c r="AP20" s="4" t="str">
        <f t="shared" si="8"/>
        <v/>
      </c>
      <c r="AQ20" s="4">
        <f>IF('વાર્ષિક પરિણામ પત્રક '!$C20="","",'વાર્ષિક પરિણામ પત્રક '!C20)</f>
        <v>13</v>
      </c>
      <c r="AR20" s="396" t="str">
        <f>IF('સત્રાંત પરિણામ પત્રક '!AB20="","",'સત્રાંત પરિણામ પત્રક '!AB20)</f>
        <v/>
      </c>
      <c r="AS20" s="396" t="str">
        <f>IF('સત્રાંત પરિણામ પત્રક '!AC20="","",'સત્રાંત પરિણામ પત્રક '!AC20)</f>
        <v/>
      </c>
      <c r="AT20" s="396" t="str">
        <f>IF('સત્રાંત પરિણામ પત્રક '!AD20="","",'સત્રાંત પરિણામ પત્રક '!AD20)</f>
        <v/>
      </c>
      <c r="AU20" s="286"/>
      <c r="AV20" s="286"/>
      <c r="AW20" s="286"/>
      <c r="AX20" s="397">
        <f t="shared" si="9"/>
        <v>0</v>
      </c>
      <c r="AY20" s="4" t="str">
        <f t="shared" si="10"/>
        <v/>
      </c>
      <c r="AZ20" s="396" t="str">
        <f>IF('સત્રાંત પરિણામ પત્રક '!AH20="","",'સત્રાંત પરિણામ પત્રક '!AH20)</f>
        <v/>
      </c>
      <c r="BA20" s="396" t="str">
        <f>IF('સત્રાંત પરિણામ પત્રક '!AI20="","",'સત્રાંત પરિણામ પત્રક '!AI20)</f>
        <v/>
      </c>
      <c r="BB20" s="396" t="str">
        <f>IF('સત્રાંત પરિણામ પત્રક '!AJ20="","",'સત્રાંત પરિણામ પત્રક '!AJ20)</f>
        <v/>
      </c>
      <c r="BC20" s="286"/>
      <c r="BD20" s="286"/>
      <c r="BE20" s="286"/>
      <c r="BF20" s="397">
        <f t="shared" si="11"/>
        <v>0</v>
      </c>
      <c r="BG20" s="4" t="str">
        <f t="shared" si="12"/>
        <v/>
      </c>
      <c r="BH20" s="396" t="str">
        <f>IF('સત્રાંત પરિણામ પત્રક '!AM20="","",'સત્રાંત પરિણામ પત્રક '!AM20)</f>
        <v/>
      </c>
      <c r="BI20" s="396" t="str">
        <f>IF('સત્રાંત પરિણામ પત્રક '!AN20="","",'સત્રાંત પરિણામ પત્રક '!AN20)</f>
        <v/>
      </c>
      <c r="BJ20" s="396" t="str">
        <f>IF('સત્રાંત પરિણામ પત્રક '!AO20="","",'સત્રાંત પરિણામ પત્રક '!AO20)</f>
        <v/>
      </c>
      <c r="BK20" s="286"/>
      <c r="BL20" s="286"/>
      <c r="BM20" s="286"/>
      <c r="BN20" s="397">
        <f t="shared" si="13"/>
        <v>0</v>
      </c>
      <c r="BO20" s="4" t="str">
        <f t="shared" si="14"/>
        <v/>
      </c>
      <c r="BP20" s="110"/>
      <c r="BQ20" s="110"/>
      <c r="BR20" s="4">
        <f>IF('વાર્ષિક પરિણામ પત્રક '!$C20="","",'વાર્ષિક પરિણામ પત્રક '!C20)</f>
        <v>13</v>
      </c>
      <c r="BS20" s="286"/>
      <c r="BT20" s="3" t="str">
        <f t="shared" si="15"/>
        <v/>
      </c>
      <c r="BU20" s="397">
        <f t="shared" si="1"/>
        <v>0</v>
      </c>
      <c r="BV20" s="397">
        <f t="shared" si="16"/>
        <v>0</v>
      </c>
      <c r="BW20" s="4" t="str">
        <f t="shared" si="17"/>
        <v/>
      </c>
    </row>
    <row r="21" spans="1:75" ht="21" customHeight="1">
      <c r="A21" s="38" t="str">
        <f>IF('DATA ENTRY'!$N16="","",'DATA ENTRY'!N16)</f>
        <v/>
      </c>
      <c r="B21" s="46" t="str">
        <f>IF('DATA ENTRY'!$P16="","",'DATA ENTRY'!P16)</f>
        <v/>
      </c>
      <c r="C21" s="38">
        <f>IF('DATA ENTRY'!$L16="","",'DATA ENTRY'!L16)</f>
        <v>14</v>
      </c>
      <c r="D21" s="186" t="str">
        <f>IF('DATA ENTRY'!$M16="","",'DATA ENTRY'!M16)</f>
        <v/>
      </c>
      <c r="E21" s="38" t="str">
        <f>IF('DATA ENTRY'!$Q16="","",'DATA ENTRY'!Q16)</f>
        <v/>
      </c>
      <c r="F21" s="39" t="str">
        <f>IF('DATA ENTRY'!$R16="","",'DATA ENTRY'!R16)</f>
        <v/>
      </c>
      <c r="G21" s="40" t="str">
        <f>IF('DATA ENTRY'!$S16="","",'DATA ENTRY'!S16)</f>
        <v/>
      </c>
      <c r="H21" s="396" t="str">
        <f>IF('સત્રાંત પરિણામ પત્રક '!E21="","",'સત્રાંત પરિણામ પત્રક '!E21)</f>
        <v/>
      </c>
      <c r="I21" s="396" t="str">
        <f>IF('સત્રાંત પરિણામ પત્રક '!F21="","",'સત્રાંત પરિણામ પત્રક '!F21)</f>
        <v/>
      </c>
      <c r="J21" s="396" t="str">
        <f>IF('સત્રાંત પરિણામ પત્રક '!G21="","",'સત્રાંત પરિણામ પત્રક '!G21)</f>
        <v/>
      </c>
      <c r="K21" s="286"/>
      <c r="L21" s="286"/>
      <c r="M21" s="286"/>
      <c r="N21" s="397">
        <f t="shared" si="0"/>
        <v>0</v>
      </c>
      <c r="O21" s="107" t="str">
        <f t="shared" si="2"/>
        <v/>
      </c>
      <c r="P21" s="111"/>
      <c r="Q21" s="112"/>
      <c r="R21" s="108">
        <f>IF('વાર્ષિક પરિણામ પત્રક '!$C21="","",'વાર્ષિક પરિણામ પત્રક '!C21)</f>
        <v>14</v>
      </c>
      <c r="S21" s="396" t="str">
        <f>IF('સત્રાંત પરિણામ પત્રક '!J21="","",'સત્રાંત પરિણામ પત્રક '!J21)</f>
        <v/>
      </c>
      <c r="T21" s="396" t="str">
        <f>IF('સત્રાંત પરિણામ પત્રક '!K21="","",'સત્રાંત પરિણામ પત્રક '!K21)</f>
        <v/>
      </c>
      <c r="U21" s="396" t="str">
        <f>IF('સત્રાંત પરિણામ પત્રક '!L21="","",'સત્રાંત પરિણામ પત્રક '!L21)</f>
        <v/>
      </c>
      <c r="V21" s="286"/>
      <c r="W21" s="286"/>
      <c r="X21" s="286"/>
      <c r="Y21" s="397">
        <f t="shared" si="3"/>
        <v>0</v>
      </c>
      <c r="Z21" s="4" t="str">
        <f t="shared" si="4"/>
        <v/>
      </c>
      <c r="AA21" s="396" t="str">
        <f>IF('સત્રાંત પરિણામ પત્રક '!R21="","",'સત્રાંત પરિણામ પત્રક '!R21)</f>
        <v/>
      </c>
      <c r="AB21" s="396" t="str">
        <f>IF('સત્રાંત પરિણામ પત્રક '!S21="","",'સત્રાંત પરિણામ પત્રક '!S21)</f>
        <v/>
      </c>
      <c r="AC21" s="396" t="str">
        <f>IF('સત્રાંત પરિણામ પત્રક '!T21="","",'સત્રાંત પરિણામ પત્રક '!T21)</f>
        <v/>
      </c>
      <c r="AD21" s="286"/>
      <c r="AE21" s="286"/>
      <c r="AF21" s="286"/>
      <c r="AG21" s="397">
        <f t="shared" si="5"/>
        <v>0</v>
      </c>
      <c r="AH21" s="4" t="str">
        <f t="shared" si="6"/>
        <v/>
      </c>
      <c r="AI21" s="396" t="str">
        <f>IF('સત્રાંત પરિણામ પત્રક '!W21="","",'સત્રાંત પરિણામ પત્રક '!W21)</f>
        <v/>
      </c>
      <c r="AJ21" s="396" t="str">
        <f>IF('સત્રાંત પરિણામ પત્રક '!X21="","",'સત્રાંત પરિણામ પત્રક '!X21)</f>
        <v/>
      </c>
      <c r="AK21" s="396" t="str">
        <f>IF('સત્રાંત પરિણામ પત્રક '!Y21="","",'સત્રાંત પરિણામ પત્રક '!Y21)</f>
        <v/>
      </c>
      <c r="AL21" s="286"/>
      <c r="AM21" s="286"/>
      <c r="AN21" s="286"/>
      <c r="AO21" s="397">
        <f t="shared" si="7"/>
        <v>0</v>
      </c>
      <c r="AP21" s="4" t="str">
        <f t="shared" si="8"/>
        <v/>
      </c>
      <c r="AQ21" s="4">
        <f>IF('વાર્ષિક પરિણામ પત્રક '!$C21="","",'વાર્ષિક પરિણામ પત્રક '!C21)</f>
        <v>14</v>
      </c>
      <c r="AR21" s="396" t="str">
        <f>IF('સત્રાંત પરિણામ પત્રક '!AB21="","",'સત્રાંત પરિણામ પત્રક '!AB21)</f>
        <v/>
      </c>
      <c r="AS21" s="396" t="str">
        <f>IF('સત્રાંત પરિણામ પત્રક '!AC21="","",'સત્રાંત પરિણામ પત્રક '!AC21)</f>
        <v/>
      </c>
      <c r="AT21" s="396" t="str">
        <f>IF('સત્રાંત પરિણામ પત્રક '!AD21="","",'સત્રાંત પરિણામ પત્રક '!AD21)</f>
        <v/>
      </c>
      <c r="AU21" s="286"/>
      <c r="AV21" s="286"/>
      <c r="AW21" s="286"/>
      <c r="AX21" s="397">
        <f t="shared" si="9"/>
        <v>0</v>
      </c>
      <c r="AY21" s="4" t="str">
        <f t="shared" si="10"/>
        <v/>
      </c>
      <c r="AZ21" s="396" t="str">
        <f>IF('સત્રાંત પરિણામ પત્રક '!AH21="","",'સત્રાંત પરિણામ પત્રક '!AH21)</f>
        <v/>
      </c>
      <c r="BA21" s="396" t="str">
        <f>IF('સત્રાંત પરિણામ પત્રક '!AI21="","",'સત્રાંત પરિણામ પત્રક '!AI21)</f>
        <v/>
      </c>
      <c r="BB21" s="396" t="str">
        <f>IF('સત્રાંત પરિણામ પત્રક '!AJ21="","",'સત્રાંત પરિણામ પત્રક '!AJ21)</f>
        <v/>
      </c>
      <c r="BC21" s="286"/>
      <c r="BD21" s="286"/>
      <c r="BE21" s="286"/>
      <c r="BF21" s="397">
        <f t="shared" si="11"/>
        <v>0</v>
      </c>
      <c r="BG21" s="4" t="str">
        <f t="shared" si="12"/>
        <v/>
      </c>
      <c r="BH21" s="396" t="str">
        <f>IF('સત્રાંત પરિણામ પત્રક '!AM21="","",'સત્રાંત પરિણામ પત્રક '!AM21)</f>
        <v/>
      </c>
      <c r="BI21" s="396" t="str">
        <f>IF('સત્રાંત પરિણામ પત્રક '!AN21="","",'સત્રાંત પરિણામ પત્રક '!AN21)</f>
        <v/>
      </c>
      <c r="BJ21" s="396" t="str">
        <f>IF('સત્રાંત પરિણામ પત્રક '!AO21="","",'સત્રાંત પરિણામ પત્રક '!AO21)</f>
        <v/>
      </c>
      <c r="BK21" s="286"/>
      <c r="BL21" s="286"/>
      <c r="BM21" s="286"/>
      <c r="BN21" s="397">
        <f t="shared" si="13"/>
        <v>0</v>
      </c>
      <c r="BO21" s="4" t="str">
        <f t="shared" si="14"/>
        <v/>
      </c>
      <c r="BP21" s="110"/>
      <c r="BQ21" s="110"/>
      <c r="BR21" s="4">
        <f>IF('વાર્ષિક પરિણામ પત્રક '!$C21="","",'વાર્ષિક પરિણામ પત્રક '!C21)</f>
        <v>14</v>
      </c>
      <c r="BS21" s="286"/>
      <c r="BT21" s="3" t="str">
        <f t="shared" si="15"/>
        <v/>
      </c>
      <c r="BU21" s="397">
        <f t="shared" si="1"/>
        <v>0</v>
      </c>
      <c r="BV21" s="397">
        <f t="shared" si="16"/>
        <v>0</v>
      </c>
      <c r="BW21" s="4" t="str">
        <f t="shared" si="17"/>
        <v/>
      </c>
    </row>
    <row r="22" spans="1:75" ht="21" customHeight="1">
      <c r="A22" s="38" t="str">
        <f>IF('DATA ENTRY'!$N17="","",'DATA ENTRY'!N17)</f>
        <v/>
      </c>
      <c r="B22" s="46" t="str">
        <f>IF('DATA ENTRY'!$P17="","",'DATA ENTRY'!P17)</f>
        <v/>
      </c>
      <c r="C22" s="38">
        <f>IF('DATA ENTRY'!$L17="","",'DATA ENTRY'!L17)</f>
        <v>15</v>
      </c>
      <c r="D22" s="186" t="str">
        <f>IF('DATA ENTRY'!$M17="","",'DATA ENTRY'!M17)</f>
        <v/>
      </c>
      <c r="E22" s="38" t="str">
        <f>IF('DATA ENTRY'!$Q17="","",'DATA ENTRY'!Q17)</f>
        <v/>
      </c>
      <c r="F22" s="39" t="str">
        <f>IF('DATA ENTRY'!$R17="","",'DATA ENTRY'!R17)</f>
        <v/>
      </c>
      <c r="G22" s="40" t="str">
        <f>IF('DATA ENTRY'!$S17="","",'DATA ENTRY'!S17)</f>
        <v/>
      </c>
      <c r="H22" s="396" t="str">
        <f>IF('સત્રાંત પરિણામ પત્રક '!E22="","",'સત્રાંત પરિણામ પત્રક '!E22)</f>
        <v/>
      </c>
      <c r="I22" s="396" t="str">
        <f>IF('સત્રાંત પરિણામ પત્રક '!F22="","",'સત્રાંત પરિણામ પત્રક '!F22)</f>
        <v/>
      </c>
      <c r="J22" s="396" t="str">
        <f>IF('સત્રાંત પરિણામ પત્રક '!G22="","",'સત્રાંત પરિણામ પત્રક '!G22)</f>
        <v/>
      </c>
      <c r="K22" s="286"/>
      <c r="L22" s="286"/>
      <c r="M22" s="286"/>
      <c r="N22" s="397">
        <f t="shared" si="0"/>
        <v>0</v>
      </c>
      <c r="O22" s="107" t="str">
        <f t="shared" si="2"/>
        <v/>
      </c>
      <c r="P22" s="111"/>
      <c r="Q22" s="112"/>
      <c r="R22" s="108">
        <f>IF('વાર્ષિક પરિણામ પત્રક '!$C22="","",'વાર્ષિક પરિણામ પત્રક '!C22)</f>
        <v>15</v>
      </c>
      <c r="S22" s="396" t="str">
        <f>IF('સત્રાંત પરિણામ પત્રક '!J22="","",'સત્રાંત પરિણામ પત્રક '!J22)</f>
        <v/>
      </c>
      <c r="T22" s="396" t="str">
        <f>IF('સત્રાંત પરિણામ પત્રક '!K22="","",'સત્રાંત પરિણામ પત્રક '!K22)</f>
        <v/>
      </c>
      <c r="U22" s="396" t="str">
        <f>IF('સત્રાંત પરિણામ પત્રક '!L22="","",'સત્રાંત પરિણામ પત્રક '!L22)</f>
        <v/>
      </c>
      <c r="V22" s="286"/>
      <c r="W22" s="286"/>
      <c r="X22" s="286"/>
      <c r="Y22" s="397">
        <f t="shared" si="3"/>
        <v>0</v>
      </c>
      <c r="Z22" s="4" t="str">
        <f t="shared" si="4"/>
        <v/>
      </c>
      <c r="AA22" s="396" t="str">
        <f>IF('સત્રાંત પરિણામ પત્રક '!R22="","",'સત્રાંત પરિણામ પત્રક '!R22)</f>
        <v/>
      </c>
      <c r="AB22" s="396" t="str">
        <f>IF('સત્રાંત પરિણામ પત્રક '!S22="","",'સત્રાંત પરિણામ પત્રક '!S22)</f>
        <v/>
      </c>
      <c r="AC22" s="396" t="str">
        <f>IF('સત્રાંત પરિણામ પત્રક '!T22="","",'સત્રાંત પરિણામ પત્રક '!T22)</f>
        <v/>
      </c>
      <c r="AD22" s="286"/>
      <c r="AE22" s="286"/>
      <c r="AF22" s="286"/>
      <c r="AG22" s="397">
        <f t="shared" si="5"/>
        <v>0</v>
      </c>
      <c r="AH22" s="4" t="str">
        <f t="shared" si="6"/>
        <v/>
      </c>
      <c r="AI22" s="396" t="str">
        <f>IF('સત્રાંત પરિણામ પત્રક '!W22="","",'સત્રાંત પરિણામ પત્રક '!W22)</f>
        <v/>
      </c>
      <c r="AJ22" s="396" t="str">
        <f>IF('સત્રાંત પરિણામ પત્રક '!X22="","",'સત્રાંત પરિણામ પત્રક '!X22)</f>
        <v/>
      </c>
      <c r="AK22" s="396" t="str">
        <f>IF('સત્રાંત પરિણામ પત્રક '!Y22="","",'સત્રાંત પરિણામ પત્રક '!Y22)</f>
        <v/>
      </c>
      <c r="AL22" s="286"/>
      <c r="AM22" s="286"/>
      <c r="AN22" s="286"/>
      <c r="AO22" s="397">
        <f t="shared" si="7"/>
        <v>0</v>
      </c>
      <c r="AP22" s="4" t="str">
        <f t="shared" si="8"/>
        <v/>
      </c>
      <c r="AQ22" s="4">
        <f>IF('વાર્ષિક પરિણામ પત્રક '!$C22="","",'વાર્ષિક પરિણામ પત્રક '!C22)</f>
        <v>15</v>
      </c>
      <c r="AR22" s="396" t="str">
        <f>IF('સત્રાંત પરિણામ પત્રક '!AB22="","",'સત્રાંત પરિણામ પત્રક '!AB22)</f>
        <v/>
      </c>
      <c r="AS22" s="396" t="str">
        <f>IF('સત્રાંત પરિણામ પત્રક '!AC22="","",'સત્રાંત પરિણામ પત્રક '!AC22)</f>
        <v/>
      </c>
      <c r="AT22" s="396" t="str">
        <f>IF('સત્રાંત પરિણામ પત્રક '!AD22="","",'સત્રાંત પરિણામ પત્રક '!AD22)</f>
        <v/>
      </c>
      <c r="AU22" s="286"/>
      <c r="AV22" s="286"/>
      <c r="AW22" s="286"/>
      <c r="AX22" s="397">
        <f t="shared" si="9"/>
        <v>0</v>
      </c>
      <c r="AY22" s="4" t="str">
        <f t="shared" si="10"/>
        <v/>
      </c>
      <c r="AZ22" s="396" t="str">
        <f>IF('સત્રાંત પરિણામ પત્રક '!AH22="","",'સત્રાંત પરિણામ પત્રક '!AH22)</f>
        <v/>
      </c>
      <c r="BA22" s="396" t="str">
        <f>IF('સત્રાંત પરિણામ પત્રક '!AI22="","",'સત્રાંત પરિણામ પત્રક '!AI22)</f>
        <v/>
      </c>
      <c r="BB22" s="396" t="str">
        <f>IF('સત્રાંત પરિણામ પત્રક '!AJ22="","",'સત્રાંત પરિણામ પત્રક '!AJ22)</f>
        <v/>
      </c>
      <c r="BC22" s="286"/>
      <c r="BD22" s="286"/>
      <c r="BE22" s="286"/>
      <c r="BF22" s="397">
        <f t="shared" si="11"/>
        <v>0</v>
      </c>
      <c r="BG22" s="4" t="str">
        <f t="shared" si="12"/>
        <v/>
      </c>
      <c r="BH22" s="396" t="str">
        <f>IF('સત્રાંત પરિણામ પત્રક '!AM22="","",'સત્રાંત પરિણામ પત્રક '!AM22)</f>
        <v/>
      </c>
      <c r="BI22" s="396" t="str">
        <f>IF('સત્રાંત પરિણામ પત્રક '!AN22="","",'સત્રાંત પરિણામ પત્રક '!AN22)</f>
        <v/>
      </c>
      <c r="BJ22" s="396" t="str">
        <f>IF('સત્રાંત પરિણામ પત્રક '!AO22="","",'સત્રાંત પરિણામ પત્રક '!AO22)</f>
        <v/>
      </c>
      <c r="BK22" s="286"/>
      <c r="BL22" s="286"/>
      <c r="BM22" s="286"/>
      <c r="BN22" s="397">
        <f t="shared" si="13"/>
        <v>0</v>
      </c>
      <c r="BO22" s="4" t="str">
        <f t="shared" si="14"/>
        <v/>
      </c>
      <c r="BP22" s="110"/>
      <c r="BQ22" s="110"/>
      <c r="BR22" s="4">
        <f>IF('વાર્ષિક પરિણામ પત્રક '!$C22="","",'વાર્ષિક પરિણામ પત્રક '!C22)</f>
        <v>15</v>
      </c>
      <c r="BS22" s="286"/>
      <c r="BT22" s="3" t="str">
        <f t="shared" si="15"/>
        <v/>
      </c>
      <c r="BU22" s="397">
        <f t="shared" si="1"/>
        <v>0</v>
      </c>
      <c r="BV22" s="397">
        <f t="shared" si="16"/>
        <v>0</v>
      </c>
      <c r="BW22" s="4" t="str">
        <f t="shared" si="17"/>
        <v/>
      </c>
    </row>
    <row r="23" spans="1:75" ht="21" customHeight="1">
      <c r="A23" s="38" t="str">
        <f>IF('DATA ENTRY'!$N18="","",'DATA ENTRY'!N18)</f>
        <v/>
      </c>
      <c r="B23" s="46" t="str">
        <f>IF('DATA ENTRY'!$P18="","",'DATA ENTRY'!P18)</f>
        <v/>
      </c>
      <c r="C23" s="38">
        <f>IF('DATA ENTRY'!$L18="","",'DATA ENTRY'!L18)</f>
        <v>16</v>
      </c>
      <c r="D23" s="186" t="str">
        <f>IF('DATA ENTRY'!$M18="","",'DATA ENTRY'!M18)</f>
        <v/>
      </c>
      <c r="E23" s="38" t="str">
        <f>IF('DATA ENTRY'!$Q18="","",'DATA ENTRY'!Q18)</f>
        <v/>
      </c>
      <c r="F23" s="39" t="str">
        <f>IF('DATA ENTRY'!$R18="","",'DATA ENTRY'!R18)</f>
        <v/>
      </c>
      <c r="G23" s="40" t="str">
        <f>IF('DATA ENTRY'!$S18="","",'DATA ENTRY'!S18)</f>
        <v/>
      </c>
      <c r="H23" s="396" t="str">
        <f>IF('સત્રાંત પરિણામ પત્રક '!E23="","",'સત્રાંત પરિણામ પત્રક '!E23)</f>
        <v/>
      </c>
      <c r="I23" s="396" t="str">
        <f>IF('સત્રાંત પરિણામ પત્રક '!F23="","",'સત્રાંત પરિણામ પત્રક '!F23)</f>
        <v/>
      </c>
      <c r="J23" s="396" t="str">
        <f>IF('સત્રાંત પરિણામ પત્રક '!G23="","",'સત્રાંત પરિણામ પત્રક '!G23)</f>
        <v/>
      </c>
      <c r="K23" s="286"/>
      <c r="L23" s="286"/>
      <c r="M23" s="286"/>
      <c r="N23" s="397">
        <f t="shared" si="0"/>
        <v>0</v>
      </c>
      <c r="O23" s="107" t="str">
        <f t="shared" si="2"/>
        <v/>
      </c>
      <c r="P23" s="111"/>
      <c r="Q23" s="112"/>
      <c r="R23" s="108">
        <f>IF('વાર્ષિક પરિણામ પત્રક '!$C23="","",'વાર્ષિક પરિણામ પત્રક '!C23)</f>
        <v>16</v>
      </c>
      <c r="S23" s="396" t="str">
        <f>IF('સત્રાંત પરિણામ પત્રક '!J23="","",'સત્રાંત પરિણામ પત્રક '!J23)</f>
        <v/>
      </c>
      <c r="T23" s="396" t="str">
        <f>IF('સત્રાંત પરિણામ પત્રક '!K23="","",'સત્રાંત પરિણામ પત્રક '!K23)</f>
        <v/>
      </c>
      <c r="U23" s="396" t="str">
        <f>IF('સત્રાંત પરિણામ પત્રક '!L23="","",'સત્રાંત પરિણામ પત્રક '!L23)</f>
        <v/>
      </c>
      <c r="V23" s="286"/>
      <c r="W23" s="286"/>
      <c r="X23" s="286"/>
      <c r="Y23" s="397">
        <f t="shared" si="3"/>
        <v>0</v>
      </c>
      <c r="Z23" s="4" t="str">
        <f t="shared" si="4"/>
        <v/>
      </c>
      <c r="AA23" s="396" t="str">
        <f>IF('સત્રાંત પરિણામ પત્રક '!R23="","",'સત્રાંત પરિણામ પત્રક '!R23)</f>
        <v/>
      </c>
      <c r="AB23" s="396" t="str">
        <f>IF('સત્રાંત પરિણામ પત્રક '!S23="","",'સત્રાંત પરિણામ પત્રક '!S23)</f>
        <v/>
      </c>
      <c r="AC23" s="396" t="str">
        <f>IF('સત્રાંત પરિણામ પત્રક '!T23="","",'સત્રાંત પરિણામ પત્રક '!T23)</f>
        <v/>
      </c>
      <c r="AD23" s="286"/>
      <c r="AE23" s="286"/>
      <c r="AF23" s="286"/>
      <c r="AG23" s="397">
        <f t="shared" si="5"/>
        <v>0</v>
      </c>
      <c r="AH23" s="4" t="str">
        <f t="shared" si="6"/>
        <v/>
      </c>
      <c r="AI23" s="396" t="str">
        <f>IF('સત્રાંત પરિણામ પત્રક '!W23="","",'સત્રાંત પરિણામ પત્રક '!W23)</f>
        <v/>
      </c>
      <c r="AJ23" s="396" t="str">
        <f>IF('સત્રાંત પરિણામ પત્રક '!X23="","",'સત્રાંત પરિણામ પત્રક '!X23)</f>
        <v/>
      </c>
      <c r="AK23" s="396" t="str">
        <f>IF('સત્રાંત પરિણામ પત્રક '!Y23="","",'સત્રાંત પરિણામ પત્રક '!Y23)</f>
        <v/>
      </c>
      <c r="AL23" s="286"/>
      <c r="AM23" s="286"/>
      <c r="AN23" s="286"/>
      <c r="AO23" s="397">
        <f t="shared" si="7"/>
        <v>0</v>
      </c>
      <c r="AP23" s="4" t="str">
        <f t="shared" si="8"/>
        <v/>
      </c>
      <c r="AQ23" s="4">
        <f>IF('વાર્ષિક પરિણામ પત્રક '!$C23="","",'વાર્ષિક પરિણામ પત્રક '!C23)</f>
        <v>16</v>
      </c>
      <c r="AR23" s="396" t="str">
        <f>IF('સત્રાંત પરિણામ પત્રક '!AB23="","",'સત્રાંત પરિણામ પત્રક '!AB23)</f>
        <v/>
      </c>
      <c r="AS23" s="396" t="str">
        <f>IF('સત્રાંત પરિણામ પત્રક '!AC23="","",'સત્રાંત પરિણામ પત્રક '!AC23)</f>
        <v/>
      </c>
      <c r="AT23" s="396" t="str">
        <f>IF('સત્રાંત પરિણામ પત્રક '!AD23="","",'સત્રાંત પરિણામ પત્રક '!AD23)</f>
        <v/>
      </c>
      <c r="AU23" s="286"/>
      <c r="AV23" s="286"/>
      <c r="AW23" s="286"/>
      <c r="AX23" s="397">
        <f t="shared" si="9"/>
        <v>0</v>
      </c>
      <c r="AY23" s="4" t="str">
        <f t="shared" si="10"/>
        <v/>
      </c>
      <c r="AZ23" s="396" t="str">
        <f>IF('સત્રાંત પરિણામ પત્રક '!AH23="","",'સત્રાંત પરિણામ પત્રક '!AH23)</f>
        <v/>
      </c>
      <c r="BA23" s="396" t="str">
        <f>IF('સત્રાંત પરિણામ પત્રક '!AI23="","",'સત્રાંત પરિણામ પત્રક '!AI23)</f>
        <v/>
      </c>
      <c r="BB23" s="396" t="str">
        <f>IF('સત્રાંત પરિણામ પત્રક '!AJ23="","",'સત્રાંત પરિણામ પત્રક '!AJ23)</f>
        <v/>
      </c>
      <c r="BC23" s="286"/>
      <c r="BD23" s="286"/>
      <c r="BE23" s="286"/>
      <c r="BF23" s="397">
        <f t="shared" si="11"/>
        <v>0</v>
      </c>
      <c r="BG23" s="4" t="str">
        <f t="shared" si="12"/>
        <v/>
      </c>
      <c r="BH23" s="396" t="str">
        <f>IF('સત્રાંત પરિણામ પત્રક '!AM23="","",'સત્રાંત પરિણામ પત્રક '!AM23)</f>
        <v/>
      </c>
      <c r="BI23" s="396" t="str">
        <f>IF('સત્રાંત પરિણામ પત્રક '!AN23="","",'સત્રાંત પરિણામ પત્રક '!AN23)</f>
        <v/>
      </c>
      <c r="BJ23" s="396" t="str">
        <f>IF('સત્રાંત પરિણામ પત્રક '!AO23="","",'સત્રાંત પરિણામ પત્રક '!AO23)</f>
        <v/>
      </c>
      <c r="BK23" s="286"/>
      <c r="BL23" s="286"/>
      <c r="BM23" s="286"/>
      <c r="BN23" s="397">
        <f t="shared" si="13"/>
        <v>0</v>
      </c>
      <c r="BO23" s="4" t="str">
        <f t="shared" si="14"/>
        <v/>
      </c>
      <c r="BP23" s="110"/>
      <c r="BQ23" s="110"/>
      <c r="BR23" s="4">
        <f>IF('વાર્ષિક પરિણામ પત્રક '!$C23="","",'વાર્ષિક પરિણામ પત્રક '!C23)</f>
        <v>16</v>
      </c>
      <c r="BS23" s="286"/>
      <c r="BT23" s="3" t="str">
        <f t="shared" si="15"/>
        <v/>
      </c>
      <c r="BU23" s="397">
        <f t="shared" si="1"/>
        <v>0</v>
      </c>
      <c r="BV23" s="397">
        <f t="shared" si="16"/>
        <v>0</v>
      </c>
      <c r="BW23" s="4" t="str">
        <f t="shared" si="17"/>
        <v/>
      </c>
    </row>
    <row r="24" spans="1:75" ht="21" customHeight="1">
      <c r="A24" s="38" t="str">
        <f>IF('DATA ENTRY'!$N19="","",'DATA ENTRY'!N19)</f>
        <v/>
      </c>
      <c r="B24" s="46" t="str">
        <f>IF('DATA ENTRY'!$P19="","",'DATA ENTRY'!P19)</f>
        <v/>
      </c>
      <c r="C24" s="38">
        <f>IF('DATA ENTRY'!$L19="","",'DATA ENTRY'!L19)</f>
        <v>17</v>
      </c>
      <c r="D24" s="186" t="str">
        <f>IF('DATA ENTRY'!$M19="","",'DATA ENTRY'!M19)</f>
        <v/>
      </c>
      <c r="E24" s="38" t="str">
        <f>IF('DATA ENTRY'!$Q19="","",'DATA ENTRY'!Q19)</f>
        <v/>
      </c>
      <c r="F24" s="39" t="str">
        <f>IF('DATA ENTRY'!$R19="","",'DATA ENTRY'!R19)</f>
        <v/>
      </c>
      <c r="G24" s="40" t="str">
        <f>IF('DATA ENTRY'!$S19="","",'DATA ENTRY'!S19)</f>
        <v/>
      </c>
      <c r="H24" s="396" t="str">
        <f>IF('સત્રાંત પરિણામ પત્રક '!E24="","",'સત્રાંત પરિણામ પત્રક '!E24)</f>
        <v/>
      </c>
      <c r="I24" s="396" t="str">
        <f>IF('સત્રાંત પરિણામ પત્રક '!F24="","",'સત્રાંત પરિણામ પત્રક '!F24)</f>
        <v/>
      </c>
      <c r="J24" s="396" t="str">
        <f>IF('સત્રાંત પરિણામ પત્રક '!G24="","",'સત્રાંત પરિણામ પત્રક '!G24)</f>
        <v/>
      </c>
      <c r="K24" s="286"/>
      <c r="L24" s="286"/>
      <c r="M24" s="286"/>
      <c r="N24" s="397">
        <f t="shared" si="0"/>
        <v>0</v>
      </c>
      <c r="O24" s="107" t="str">
        <f t="shared" si="2"/>
        <v/>
      </c>
      <c r="P24" s="111"/>
      <c r="Q24" s="112"/>
      <c r="R24" s="108">
        <f>IF('વાર્ષિક પરિણામ પત્રક '!$C24="","",'વાર્ષિક પરિણામ પત્રક '!C24)</f>
        <v>17</v>
      </c>
      <c r="S24" s="396" t="str">
        <f>IF('સત્રાંત પરિણામ પત્રક '!J24="","",'સત્રાંત પરિણામ પત્રક '!J24)</f>
        <v/>
      </c>
      <c r="T24" s="396" t="str">
        <f>IF('સત્રાંત પરિણામ પત્રક '!K24="","",'સત્રાંત પરિણામ પત્રક '!K24)</f>
        <v/>
      </c>
      <c r="U24" s="396" t="str">
        <f>IF('સત્રાંત પરિણામ પત્રક '!L24="","",'સત્રાંત પરિણામ પત્રક '!L24)</f>
        <v/>
      </c>
      <c r="V24" s="286"/>
      <c r="W24" s="286"/>
      <c r="X24" s="286"/>
      <c r="Y24" s="397">
        <f t="shared" si="3"/>
        <v>0</v>
      </c>
      <c r="Z24" s="4" t="str">
        <f t="shared" si="4"/>
        <v/>
      </c>
      <c r="AA24" s="396" t="str">
        <f>IF('સત્રાંત પરિણામ પત્રક '!R24="","",'સત્રાંત પરિણામ પત્રક '!R24)</f>
        <v/>
      </c>
      <c r="AB24" s="396" t="str">
        <f>IF('સત્રાંત પરિણામ પત્રક '!S24="","",'સત્રાંત પરિણામ પત્રક '!S24)</f>
        <v/>
      </c>
      <c r="AC24" s="396" t="str">
        <f>IF('સત્રાંત પરિણામ પત્રક '!T24="","",'સત્રાંત પરિણામ પત્રક '!T24)</f>
        <v/>
      </c>
      <c r="AD24" s="286"/>
      <c r="AE24" s="286"/>
      <c r="AF24" s="286"/>
      <c r="AG24" s="397">
        <f t="shared" si="5"/>
        <v>0</v>
      </c>
      <c r="AH24" s="4" t="str">
        <f t="shared" si="6"/>
        <v/>
      </c>
      <c r="AI24" s="396" t="str">
        <f>IF('સત્રાંત પરિણામ પત્રક '!W24="","",'સત્રાંત પરિણામ પત્રક '!W24)</f>
        <v/>
      </c>
      <c r="AJ24" s="396" t="str">
        <f>IF('સત્રાંત પરિણામ પત્રક '!X24="","",'સત્રાંત પરિણામ પત્રક '!X24)</f>
        <v/>
      </c>
      <c r="AK24" s="396" t="str">
        <f>IF('સત્રાંત પરિણામ પત્રક '!Y24="","",'સત્રાંત પરિણામ પત્રક '!Y24)</f>
        <v/>
      </c>
      <c r="AL24" s="286"/>
      <c r="AM24" s="286"/>
      <c r="AN24" s="286"/>
      <c r="AO24" s="397">
        <f t="shared" si="7"/>
        <v>0</v>
      </c>
      <c r="AP24" s="4" t="str">
        <f t="shared" si="8"/>
        <v/>
      </c>
      <c r="AQ24" s="4">
        <f>IF('વાર્ષિક પરિણામ પત્રક '!$C24="","",'વાર્ષિક પરિણામ પત્રક '!C24)</f>
        <v>17</v>
      </c>
      <c r="AR24" s="396" t="str">
        <f>IF('સત્રાંત પરિણામ પત્રક '!AB24="","",'સત્રાંત પરિણામ પત્રક '!AB24)</f>
        <v/>
      </c>
      <c r="AS24" s="396" t="str">
        <f>IF('સત્રાંત પરિણામ પત્રક '!AC24="","",'સત્રાંત પરિણામ પત્રક '!AC24)</f>
        <v/>
      </c>
      <c r="AT24" s="396" t="str">
        <f>IF('સત્રાંત પરિણામ પત્રક '!AD24="","",'સત્રાંત પરિણામ પત્રક '!AD24)</f>
        <v/>
      </c>
      <c r="AU24" s="286"/>
      <c r="AV24" s="286"/>
      <c r="AW24" s="286"/>
      <c r="AX24" s="397">
        <f t="shared" si="9"/>
        <v>0</v>
      </c>
      <c r="AY24" s="4" t="str">
        <f t="shared" si="10"/>
        <v/>
      </c>
      <c r="AZ24" s="396" t="str">
        <f>IF('સત્રાંત પરિણામ પત્રક '!AH24="","",'સત્રાંત પરિણામ પત્રક '!AH24)</f>
        <v/>
      </c>
      <c r="BA24" s="396" t="str">
        <f>IF('સત્રાંત પરિણામ પત્રક '!AI24="","",'સત્રાંત પરિણામ પત્રક '!AI24)</f>
        <v/>
      </c>
      <c r="BB24" s="396" t="str">
        <f>IF('સત્રાંત પરિણામ પત્રક '!AJ24="","",'સત્રાંત પરિણામ પત્રક '!AJ24)</f>
        <v/>
      </c>
      <c r="BC24" s="286"/>
      <c r="BD24" s="286"/>
      <c r="BE24" s="286"/>
      <c r="BF24" s="397">
        <f t="shared" si="11"/>
        <v>0</v>
      </c>
      <c r="BG24" s="4" t="str">
        <f t="shared" si="12"/>
        <v/>
      </c>
      <c r="BH24" s="396" t="str">
        <f>IF('સત્રાંત પરિણામ પત્રક '!AM24="","",'સત્રાંત પરિણામ પત્રક '!AM24)</f>
        <v/>
      </c>
      <c r="BI24" s="396" t="str">
        <f>IF('સત્રાંત પરિણામ પત્રક '!AN24="","",'સત્રાંત પરિણામ પત્રક '!AN24)</f>
        <v/>
      </c>
      <c r="BJ24" s="396" t="str">
        <f>IF('સત્રાંત પરિણામ પત્રક '!AO24="","",'સત્રાંત પરિણામ પત્રક '!AO24)</f>
        <v/>
      </c>
      <c r="BK24" s="286"/>
      <c r="BL24" s="286"/>
      <c r="BM24" s="286"/>
      <c r="BN24" s="397">
        <f t="shared" si="13"/>
        <v>0</v>
      </c>
      <c r="BO24" s="4" t="str">
        <f t="shared" si="14"/>
        <v/>
      </c>
      <c r="BP24" s="110"/>
      <c r="BQ24" s="110"/>
      <c r="BR24" s="4">
        <f>IF('વાર્ષિક પરિણામ પત્રક '!$C24="","",'વાર્ષિક પરિણામ પત્રક '!C24)</f>
        <v>17</v>
      </c>
      <c r="BS24" s="286"/>
      <c r="BT24" s="3" t="str">
        <f t="shared" si="15"/>
        <v/>
      </c>
      <c r="BU24" s="397">
        <f t="shared" si="1"/>
        <v>0</v>
      </c>
      <c r="BV24" s="397">
        <f t="shared" si="16"/>
        <v>0</v>
      </c>
      <c r="BW24" s="4" t="str">
        <f t="shared" si="17"/>
        <v/>
      </c>
    </row>
    <row r="25" spans="1:75" ht="21" customHeight="1">
      <c r="A25" s="38" t="str">
        <f>IF('DATA ENTRY'!$N20="","",'DATA ENTRY'!N20)</f>
        <v/>
      </c>
      <c r="B25" s="46" t="str">
        <f>IF('DATA ENTRY'!$P20="","",'DATA ENTRY'!P20)</f>
        <v/>
      </c>
      <c r="C25" s="38">
        <f>IF('DATA ENTRY'!$L20="","",'DATA ENTRY'!L20)</f>
        <v>18</v>
      </c>
      <c r="D25" s="186" t="str">
        <f>IF('DATA ENTRY'!$M20="","",'DATA ENTRY'!M20)</f>
        <v/>
      </c>
      <c r="E25" s="38" t="str">
        <f>IF('DATA ENTRY'!$Q20="","",'DATA ENTRY'!Q20)</f>
        <v/>
      </c>
      <c r="F25" s="39" t="str">
        <f>IF('DATA ENTRY'!$R20="","",'DATA ENTRY'!R20)</f>
        <v/>
      </c>
      <c r="G25" s="40" t="str">
        <f>IF('DATA ENTRY'!$S20="","",'DATA ENTRY'!S20)</f>
        <v/>
      </c>
      <c r="H25" s="396" t="str">
        <f>IF('સત્રાંત પરિણામ પત્રક '!E25="","",'સત્રાંત પરિણામ પત્રક '!E25)</f>
        <v/>
      </c>
      <c r="I25" s="396" t="str">
        <f>IF('સત્રાંત પરિણામ પત્રક '!F25="","",'સત્રાંત પરિણામ પત્રક '!F25)</f>
        <v/>
      </c>
      <c r="J25" s="396" t="str">
        <f>IF('સત્રાંત પરિણામ પત્રક '!G25="","",'સત્રાંત પરિણામ પત્રક '!G25)</f>
        <v/>
      </c>
      <c r="K25" s="286"/>
      <c r="L25" s="286"/>
      <c r="M25" s="286"/>
      <c r="N25" s="397">
        <f t="shared" si="0"/>
        <v>0</v>
      </c>
      <c r="O25" s="107" t="str">
        <f t="shared" si="2"/>
        <v/>
      </c>
      <c r="P25" s="111"/>
      <c r="Q25" s="112"/>
      <c r="R25" s="108">
        <f>IF('વાર્ષિક પરિણામ પત્રક '!$C25="","",'વાર્ષિક પરિણામ પત્રક '!C25)</f>
        <v>18</v>
      </c>
      <c r="S25" s="396" t="str">
        <f>IF('સત્રાંત પરિણામ પત્રક '!J25="","",'સત્રાંત પરિણામ પત્રક '!J25)</f>
        <v/>
      </c>
      <c r="T25" s="396" t="str">
        <f>IF('સત્રાંત પરિણામ પત્રક '!K25="","",'સત્રાંત પરિણામ પત્રક '!K25)</f>
        <v/>
      </c>
      <c r="U25" s="396" t="str">
        <f>IF('સત્રાંત પરિણામ પત્રક '!L25="","",'સત્રાંત પરિણામ પત્રક '!L25)</f>
        <v/>
      </c>
      <c r="V25" s="286"/>
      <c r="W25" s="286"/>
      <c r="X25" s="286"/>
      <c r="Y25" s="397">
        <f t="shared" si="3"/>
        <v>0</v>
      </c>
      <c r="Z25" s="4" t="str">
        <f t="shared" si="4"/>
        <v/>
      </c>
      <c r="AA25" s="396" t="str">
        <f>IF('સત્રાંત પરિણામ પત્રક '!R25="","",'સત્રાંત પરિણામ પત્રક '!R25)</f>
        <v/>
      </c>
      <c r="AB25" s="396" t="str">
        <f>IF('સત્રાંત પરિણામ પત્રક '!S25="","",'સત્રાંત પરિણામ પત્રક '!S25)</f>
        <v/>
      </c>
      <c r="AC25" s="396" t="str">
        <f>IF('સત્રાંત પરિણામ પત્રક '!T25="","",'સત્રાંત પરિણામ પત્રક '!T25)</f>
        <v/>
      </c>
      <c r="AD25" s="286"/>
      <c r="AE25" s="286"/>
      <c r="AF25" s="286"/>
      <c r="AG25" s="397">
        <f t="shared" si="5"/>
        <v>0</v>
      </c>
      <c r="AH25" s="4" t="str">
        <f t="shared" si="6"/>
        <v/>
      </c>
      <c r="AI25" s="396" t="str">
        <f>IF('સત્રાંત પરિણામ પત્રક '!W25="","",'સત્રાંત પરિણામ પત્રક '!W25)</f>
        <v/>
      </c>
      <c r="AJ25" s="396" t="str">
        <f>IF('સત્રાંત પરિણામ પત્રક '!X25="","",'સત્રાંત પરિણામ પત્રક '!X25)</f>
        <v/>
      </c>
      <c r="AK25" s="396" t="str">
        <f>IF('સત્રાંત પરિણામ પત્રક '!Y25="","",'સત્રાંત પરિણામ પત્રક '!Y25)</f>
        <v/>
      </c>
      <c r="AL25" s="286"/>
      <c r="AM25" s="286"/>
      <c r="AN25" s="286"/>
      <c r="AO25" s="397">
        <f t="shared" si="7"/>
        <v>0</v>
      </c>
      <c r="AP25" s="4" t="str">
        <f t="shared" si="8"/>
        <v/>
      </c>
      <c r="AQ25" s="4">
        <f>IF('વાર્ષિક પરિણામ પત્રક '!$C25="","",'વાર્ષિક પરિણામ પત્રક '!C25)</f>
        <v>18</v>
      </c>
      <c r="AR25" s="396" t="str">
        <f>IF('સત્રાંત પરિણામ પત્રક '!AB25="","",'સત્રાંત પરિણામ પત્રક '!AB25)</f>
        <v/>
      </c>
      <c r="AS25" s="396" t="str">
        <f>IF('સત્રાંત પરિણામ પત્રક '!AC25="","",'સત્રાંત પરિણામ પત્રક '!AC25)</f>
        <v/>
      </c>
      <c r="AT25" s="396" t="str">
        <f>IF('સત્રાંત પરિણામ પત્રક '!AD25="","",'સત્રાંત પરિણામ પત્રક '!AD25)</f>
        <v/>
      </c>
      <c r="AU25" s="286"/>
      <c r="AV25" s="286"/>
      <c r="AW25" s="286"/>
      <c r="AX25" s="397">
        <f t="shared" si="9"/>
        <v>0</v>
      </c>
      <c r="AY25" s="4" t="str">
        <f t="shared" si="10"/>
        <v/>
      </c>
      <c r="AZ25" s="396" t="str">
        <f>IF('સત્રાંત પરિણામ પત્રક '!AH25="","",'સત્રાંત પરિણામ પત્રક '!AH25)</f>
        <v/>
      </c>
      <c r="BA25" s="396" t="str">
        <f>IF('સત્રાંત પરિણામ પત્રક '!AI25="","",'સત્રાંત પરિણામ પત્રક '!AI25)</f>
        <v/>
      </c>
      <c r="BB25" s="396" t="str">
        <f>IF('સત્રાંત પરિણામ પત્રક '!AJ25="","",'સત્રાંત પરિણામ પત્રક '!AJ25)</f>
        <v/>
      </c>
      <c r="BC25" s="286"/>
      <c r="BD25" s="286"/>
      <c r="BE25" s="286"/>
      <c r="BF25" s="397">
        <f t="shared" si="11"/>
        <v>0</v>
      </c>
      <c r="BG25" s="4" t="str">
        <f t="shared" si="12"/>
        <v/>
      </c>
      <c r="BH25" s="396" t="str">
        <f>IF('સત્રાંત પરિણામ પત્રક '!AM25="","",'સત્રાંત પરિણામ પત્રક '!AM25)</f>
        <v/>
      </c>
      <c r="BI25" s="396" t="str">
        <f>IF('સત્રાંત પરિણામ પત્રક '!AN25="","",'સત્રાંત પરિણામ પત્રક '!AN25)</f>
        <v/>
      </c>
      <c r="BJ25" s="396" t="str">
        <f>IF('સત્રાંત પરિણામ પત્રક '!AO25="","",'સત્રાંત પરિણામ પત્રક '!AO25)</f>
        <v/>
      </c>
      <c r="BK25" s="286"/>
      <c r="BL25" s="286"/>
      <c r="BM25" s="286"/>
      <c r="BN25" s="397">
        <f t="shared" si="13"/>
        <v>0</v>
      </c>
      <c r="BO25" s="4" t="str">
        <f t="shared" si="14"/>
        <v/>
      </c>
      <c r="BP25" s="110"/>
      <c r="BQ25" s="110"/>
      <c r="BR25" s="4">
        <f>IF('વાર્ષિક પરિણામ પત્રક '!$C25="","",'વાર્ષિક પરિણામ પત્રક '!C25)</f>
        <v>18</v>
      </c>
      <c r="BS25" s="286"/>
      <c r="BT25" s="3" t="str">
        <f t="shared" si="15"/>
        <v/>
      </c>
      <c r="BU25" s="397">
        <f t="shared" si="1"/>
        <v>0</v>
      </c>
      <c r="BV25" s="397">
        <f t="shared" si="16"/>
        <v>0</v>
      </c>
      <c r="BW25" s="4" t="str">
        <f t="shared" si="17"/>
        <v/>
      </c>
    </row>
    <row r="26" spans="1:75" ht="21" customHeight="1">
      <c r="A26" s="38" t="str">
        <f>IF('DATA ENTRY'!$N21="","",'DATA ENTRY'!N21)</f>
        <v/>
      </c>
      <c r="B26" s="46" t="str">
        <f>IF('DATA ENTRY'!$P21="","",'DATA ENTRY'!P21)</f>
        <v/>
      </c>
      <c r="C26" s="38">
        <f>IF('DATA ENTRY'!$L21="","",'DATA ENTRY'!L21)</f>
        <v>19</v>
      </c>
      <c r="D26" s="186" t="str">
        <f>IF('DATA ENTRY'!$M21="","",'DATA ENTRY'!M21)</f>
        <v/>
      </c>
      <c r="E26" s="38" t="str">
        <f>IF('DATA ENTRY'!$Q21="","",'DATA ENTRY'!Q21)</f>
        <v/>
      </c>
      <c r="F26" s="39" t="str">
        <f>IF('DATA ENTRY'!$R21="","",'DATA ENTRY'!R21)</f>
        <v/>
      </c>
      <c r="G26" s="40" t="str">
        <f>IF('DATA ENTRY'!$S21="","",'DATA ENTRY'!S21)</f>
        <v/>
      </c>
      <c r="H26" s="396" t="str">
        <f>IF('સત્રાંત પરિણામ પત્રક '!E26="","",'સત્રાંત પરિણામ પત્રક '!E26)</f>
        <v/>
      </c>
      <c r="I26" s="396" t="str">
        <f>IF('સત્રાંત પરિણામ પત્રક '!F26="","",'સત્રાંત પરિણામ પત્રક '!F26)</f>
        <v/>
      </c>
      <c r="J26" s="396" t="str">
        <f>IF('સત્રાંત પરિણામ પત્રક '!G26="","",'સત્રાંત પરિણામ પત્રક '!G26)</f>
        <v/>
      </c>
      <c r="K26" s="286"/>
      <c r="L26" s="286"/>
      <c r="M26" s="286"/>
      <c r="N26" s="397">
        <f t="shared" si="0"/>
        <v>0</v>
      </c>
      <c r="O26" s="107" t="str">
        <f t="shared" si="2"/>
        <v/>
      </c>
      <c r="P26" s="111"/>
      <c r="Q26" s="112"/>
      <c r="R26" s="108">
        <f>IF('વાર્ષિક પરિણામ પત્રક '!$C26="","",'વાર્ષિક પરિણામ પત્રક '!C26)</f>
        <v>19</v>
      </c>
      <c r="S26" s="396" t="str">
        <f>IF('સત્રાંત પરિણામ પત્રક '!J26="","",'સત્રાંત પરિણામ પત્રક '!J26)</f>
        <v/>
      </c>
      <c r="T26" s="396" t="str">
        <f>IF('સત્રાંત પરિણામ પત્રક '!K26="","",'સત્રાંત પરિણામ પત્રક '!K26)</f>
        <v/>
      </c>
      <c r="U26" s="396" t="str">
        <f>IF('સત્રાંત પરિણામ પત્રક '!L26="","",'સત્રાંત પરિણામ પત્રક '!L26)</f>
        <v/>
      </c>
      <c r="V26" s="286"/>
      <c r="W26" s="286"/>
      <c r="X26" s="286"/>
      <c r="Y26" s="397">
        <f t="shared" si="3"/>
        <v>0</v>
      </c>
      <c r="Z26" s="4" t="str">
        <f t="shared" si="4"/>
        <v/>
      </c>
      <c r="AA26" s="396" t="str">
        <f>IF('સત્રાંત પરિણામ પત્રક '!R26="","",'સત્રાંત પરિણામ પત્રક '!R26)</f>
        <v/>
      </c>
      <c r="AB26" s="396" t="str">
        <f>IF('સત્રાંત પરિણામ પત્રક '!S26="","",'સત્રાંત પરિણામ પત્રક '!S26)</f>
        <v/>
      </c>
      <c r="AC26" s="396" t="str">
        <f>IF('સત્રાંત પરિણામ પત્રક '!T26="","",'સત્રાંત પરિણામ પત્રક '!T26)</f>
        <v/>
      </c>
      <c r="AD26" s="286"/>
      <c r="AE26" s="286"/>
      <c r="AF26" s="286"/>
      <c r="AG26" s="397">
        <f t="shared" si="5"/>
        <v>0</v>
      </c>
      <c r="AH26" s="4" t="str">
        <f t="shared" si="6"/>
        <v/>
      </c>
      <c r="AI26" s="396" t="str">
        <f>IF('સત્રાંત પરિણામ પત્રક '!W26="","",'સત્રાંત પરિણામ પત્રક '!W26)</f>
        <v/>
      </c>
      <c r="AJ26" s="396" t="str">
        <f>IF('સત્રાંત પરિણામ પત્રક '!X26="","",'સત્રાંત પરિણામ પત્રક '!X26)</f>
        <v/>
      </c>
      <c r="AK26" s="396" t="str">
        <f>IF('સત્રાંત પરિણામ પત્રક '!Y26="","",'સત્રાંત પરિણામ પત્રક '!Y26)</f>
        <v/>
      </c>
      <c r="AL26" s="286"/>
      <c r="AM26" s="286"/>
      <c r="AN26" s="286"/>
      <c r="AO26" s="397">
        <f t="shared" si="7"/>
        <v>0</v>
      </c>
      <c r="AP26" s="4" t="str">
        <f t="shared" si="8"/>
        <v/>
      </c>
      <c r="AQ26" s="4">
        <f>IF('વાર્ષિક પરિણામ પત્રક '!$C26="","",'વાર્ષિક પરિણામ પત્રક '!C26)</f>
        <v>19</v>
      </c>
      <c r="AR26" s="396" t="str">
        <f>IF('સત્રાંત પરિણામ પત્રક '!AB26="","",'સત્રાંત પરિણામ પત્રક '!AB26)</f>
        <v/>
      </c>
      <c r="AS26" s="396" t="str">
        <f>IF('સત્રાંત પરિણામ પત્રક '!AC26="","",'સત્રાંત પરિણામ પત્રક '!AC26)</f>
        <v/>
      </c>
      <c r="AT26" s="396" t="str">
        <f>IF('સત્રાંત પરિણામ પત્રક '!AD26="","",'સત્રાંત પરિણામ પત્રક '!AD26)</f>
        <v/>
      </c>
      <c r="AU26" s="286"/>
      <c r="AV26" s="286"/>
      <c r="AW26" s="286"/>
      <c r="AX26" s="397">
        <f t="shared" si="9"/>
        <v>0</v>
      </c>
      <c r="AY26" s="4" t="str">
        <f t="shared" si="10"/>
        <v/>
      </c>
      <c r="AZ26" s="396" t="str">
        <f>IF('સત્રાંત પરિણામ પત્રક '!AH26="","",'સત્રાંત પરિણામ પત્રક '!AH26)</f>
        <v/>
      </c>
      <c r="BA26" s="396" t="str">
        <f>IF('સત્રાંત પરિણામ પત્રક '!AI26="","",'સત્રાંત પરિણામ પત્રક '!AI26)</f>
        <v/>
      </c>
      <c r="BB26" s="396" t="str">
        <f>IF('સત્રાંત પરિણામ પત્રક '!AJ26="","",'સત્રાંત પરિણામ પત્રક '!AJ26)</f>
        <v/>
      </c>
      <c r="BC26" s="286"/>
      <c r="BD26" s="286"/>
      <c r="BE26" s="286"/>
      <c r="BF26" s="397">
        <f t="shared" si="11"/>
        <v>0</v>
      </c>
      <c r="BG26" s="4" t="str">
        <f t="shared" si="12"/>
        <v/>
      </c>
      <c r="BH26" s="396" t="str">
        <f>IF('સત્રાંત પરિણામ પત્રક '!AM26="","",'સત્રાંત પરિણામ પત્રક '!AM26)</f>
        <v/>
      </c>
      <c r="BI26" s="396" t="str">
        <f>IF('સત્રાંત પરિણામ પત્રક '!AN26="","",'સત્રાંત પરિણામ પત્રક '!AN26)</f>
        <v/>
      </c>
      <c r="BJ26" s="396" t="str">
        <f>IF('સત્રાંત પરિણામ પત્રક '!AO26="","",'સત્રાંત પરિણામ પત્રક '!AO26)</f>
        <v/>
      </c>
      <c r="BK26" s="286"/>
      <c r="BL26" s="286"/>
      <c r="BM26" s="286"/>
      <c r="BN26" s="397">
        <f t="shared" si="13"/>
        <v>0</v>
      </c>
      <c r="BO26" s="4" t="str">
        <f t="shared" si="14"/>
        <v/>
      </c>
      <c r="BP26" s="110"/>
      <c r="BQ26" s="110"/>
      <c r="BR26" s="4">
        <f>IF('વાર્ષિક પરિણામ પત્રક '!$C26="","",'વાર્ષિક પરિણામ પત્રક '!C26)</f>
        <v>19</v>
      </c>
      <c r="BS26" s="286"/>
      <c r="BT26" s="3" t="str">
        <f t="shared" si="15"/>
        <v/>
      </c>
      <c r="BU26" s="397">
        <f t="shared" si="1"/>
        <v>0</v>
      </c>
      <c r="BV26" s="397">
        <f t="shared" si="16"/>
        <v>0</v>
      </c>
      <c r="BW26" s="4" t="str">
        <f t="shared" si="17"/>
        <v/>
      </c>
    </row>
    <row r="27" spans="1:75" ht="21" customHeight="1">
      <c r="A27" s="38" t="str">
        <f>IF('DATA ENTRY'!$N22="","",'DATA ENTRY'!N22)</f>
        <v/>
      </c>
      <c r="B27" s="46" t="str">
        <f>IF('DATA ENTRY'!$P22="","",'DATA ENTRY'!P22)</f>
        <v/>
      </c>
      <c r="C27" s="38">
        <f>IF('DATA ENTRY'!$L22="","",'DATA ENTRY'!L22)</f>
        <v>20</v>
      </c>
      <c r="D27" s="186" t="str">
        <f>IF('DATA ENTRY'!$M22="","",'DATA ENTRY'!M22)</f>
        <v/>
      </c>
      <c r="E27" s="38" t="str">
        <f>IF('DATA ENTRY'!$Q22="","",'DATA ENTRY'!Q22)</f>
        <v/>
      </c>
      <c r="F27" s="39" t="str">
        <f>IF('DATA ENTRY'!$R22="","",'DATA ENTRY'!R22)</f>
        <v/>
      </c>
      <c r="G27" s="40" t="str">
        <f>IF('DATA ENTRY'!$S22="","",'DATA ENTRY'!S22)</f>
        <v/>
      </c>
      <c r="H27" s="396" t="str">
        <f>IF('સત્રાંત પરિણામ પત્રક '!E27="","",'સત્રાંત પરિણામ પત્રક '!E27)</f>
        <v/>
      </c>
      <c r="I27" s="396" t="str">
        <f>IF('સત્રાંત પરિણામ પત્રક '!F27="","",'સત્રાંત પરિણામ પત્રક '!F27)</f>
        <v/>
      </c>
      <c r="J27" s="396" t="str">
        <f>IF('સત્રાંત પરિણામ પત્રક '!G27="","",'સત્રાંત પરિણામ પત્રક '!G27)</f>
        <v/>
      </c>
      <c r="K27" s="286"/>
      <c r="L27" s="286"/>
      <c r="M27" s="286"/>
      <c r="N27" s="397">
        <f t="shared" si="0"/>
        <v>0</v>
      </c>
      <c r="O27" s="107" t="str">
        <f t="shared" si="2"/>
        <v/>
      </c>
      <c r="P27" s="111"/>
      <c r="Q27" s="112"/>
      <c r="R27" s="108">
        <f>IF('વાર્ષિક પરિણામ પત્રક '!$C27="","",'વાર્ષિક પરિણામ પત્રક '!C27)</f>
        <v>20</v>
      </c>
      <c r="S27" s="396" t="str">
        <f>IF('સત્રાંત પરિણામ પત્રક '!J27="","",'સત્રાંત પરિણામ પત્રક '!J27)</f>
        <v/>
      </c>
      <c r="T27" s="396" t="str">
        <f>IF('સત્રાંત પરિણામ પત્રક '!K27="","",'સત્રાંત પરિણામ પત્રક '!K27)</f>
        <v/>
      </c>
      <c r="U27" s="396" t="str">
        <f>IF('સત્રાંત પરિણામ પત્રક '!L27="","",'સત્રાંત પરિણામ પત્રક '!L27)</f>
        <v/>
      </c>
      <c r="V27" s="286"/>
      <c r="W27" s="286"/>
      <c r="X27" s="286"/>
      <c r="Y27" s="397">
        <f t="shared" si="3"/>
        <v>0</v>
      </c>
      <c r="Z27" s="4" t="str">
        <f t="shared" si="4"/>
        <v/>
      </c>
      <c r="AA27" s="396" t="str">
        <f>IF('સત્રાંત પરિણામ પત્રક '!R27="","",'સત્રાંત પરિણામ પત્રક '!R27)</f>
        <v/>
      </c>
      <c r="AB27" s="396" t="str">
        <f>IF('સત્રાંત પરિણામ પત્રક '!S27="","",'સત્રાંત પરિણામ પત્રક '!S27)</f>
        <v/>
      </c>
      <c r="AC27" s="396" t="str">
        <f>IF('સત્રાંત પરિણામ પત્રક '!T27="","",'સત્રાંત પરિણામ પત્રક '!T27)</f>
        <v/>
      </c>
      <c r="AD27" s="286"/>
      <c r="AE27" s="286"/>
      <c r="AF27" s="286"/>
      <c r="AG27" s="397">
        <f t="shared" si="5"/>
        <v>0</v>
      </c>
      <c r="AH27" s="4" t="str">
        <f t="shared" si="6"/>
        <v/>
      </c>
      <c r="AI27" s="396" t="str">
        <f>IF('સત્રાંત પરિણામ પત્રક '!W27="","",'સત્રાંત પરિણામ પત્રક '!W27)</f>
        <v/>
      </c>
      <c r="AJ27" s="396" t="str">
        <f>IF('સત્રાંત પરિણામ પત્રક '!X27="","",'સત્રાંત પરિણામ પત્રક '!X27)</f>
        <v/>
      </c>
      <c r="AK27" s="396" t="str">
        <f>IF('સત્રાંત પરિણામ પત્રક '!Y27="","",'સત્રાંત પરિણામ પત્રક '!Y27)</f>
        <v/>
      </c>
      <c r="AL27" s="286"/>
      <c r="AM27" s="286"/>
      <c r="AN27" s="286"/>
      <c r="AO27" s="397">
        <f t="shared" si="7"/>
        <v>0</v>
      </c>
      <c r="AP27" s="4" t="str">
        <f t="shared" si="8"/>
        <v/>
      </c>
      <c r="AQ27" s="4">
        <f>IF('વાર્ષિક પરિણામ પત્રક '!$C27="","",'વાર્ષિક પરિણામ પત્રક '!C27)</f>
        <v>20</v>
      </c>
      <c r="AR27" s="396" t="str">
        <f>IF('સત્રાંત પરિણામ પત્રક '!AB27="","",'સત્રાંત પરિણામ પત્રક '!AB27)</f>
        <v/>
      </c>
      <c r="AS27" s="396" t="str">
        <f>IF('સત્રાંત પરિણામ પત્રક '!AC27="","",'સત્રાંત પરિણામ પત્રક '!AC27)</f>
        <v/>
      </c>
      <c r="AT27" s="396" t="str">
        <f>IF('સત્રાંત પરિણામ પત્રક '!AD27="","",'સત્રાંત પરિણામ પત્રક '!AD27)</f>
        <v/>
      </c>
      <c r="AU27" s="286"/>
      <c r="AV27" s="286"/>
      <c r="AW27" s="286"/>
      <c r="AX27" s="397">
        <f t="shared" si="9"/>
        <v>0</v>
      </c>
      <c r="AY27" s="4" t="str">
        <f t="shared" si="10"/>
        <v/>
      </c>
      <c r="AZ27" s="396" t="str">
        <f>IF('સત્રાંત પરિણામ પત્રક '!AH27="","",'સત્રાંત પરિણામ પત્રક '!AH27)</f>
        <v/>
      </c>
      <c r="BA27" s="396" t="str">
        <f>IF('સત્રાંત પરિણામ પત્રક '!AI27="","",'સત્રાંત પરિણામ પત્રક '!AI27)</f>
        <v/>
      </c>
      <c r="BB27" s="396" t="str">
        <f>IF('સત્રાંત પરિણામ પત્રક '!AJ27="","",'સત્રાંત પરિણામ પત્રક '!AJ27)</f>
        <v/>
      </c>
      <c r="BC27" s="286"/>
      <c r="BD27" s="286"/>
      <c r="BE27" s="286"/>
      <c r="BF27" s="397">
        <f t="shared" si="11"/>
        <v>0</v>
      </c>
      <c r="BG27" s="4" t="str">
        <f t="shared" si="12"/>
        <v/>
      </c>
      <c r="BH27" s="396" t="str">
        <f>IF('સત્રાંત પરિણામ પત્રક '!AM27="","",'સત્રાંત પરિણામ પત્રક '!AM27)</f>
        <v/>
      </c>
      <c r="BI27" s="396" t="str">
        <f>IF('સત્રાંત પરિણામ પત્રક '!AN27="","",'સત્રાંત પરિણામ પત્રક '!AN27)</f>
        <v/>
      </c>
      <c r="BJ27" s="396" t="str">
        <f>IF('સત્રાંત પરિણામ પત્રક '!AO27="","",'સત્રાંત પરિણામ પત્રક '!AO27)</f>
        <v/>
      </c>
      <c r="BK27" s="286"/>
      <c r="BL27" s="286"/>
      <c r="BM27" s="286"/>
      <c r="BN27" s="397">
        <f t="shared" si="13"/>
        <v>0</v>
      </c>
      <c r="BO27" s="4" t="str">
        <f t="shared" si="14"/>
        <v/>
      </c>
      <c r="BP27" s="110"/>
      <c r="BQ27" s="110"/>
      <c r="BR27" s="4">
        <f>IF('વાર્ષિક પરિણામ પત્રક '!$C27="","",'વાર્ષિક પરિણામ પત્રક '!C27)</f>
        <v>20</v>
      </c>
      <c r="BS27" s="286"/>
      <c r="BT27" s="3" t="str">
        <f t="shared" si="15"/>
        <v/>
      </c>
      <c r="BU27" s="397">
        <f t="shared" si="1"/>
        <v>0</v>
      </c>
      <c r="BV27" s="397">
        <f t="shared" si="16"/>
        <v>0</v>
      </c>
      <c r="BW27" s="4" t="str">
        <f t="shared" si="17"/>
        <v/>
      </c>
    </row>
    <row r="28" spans="1:75" ht="21" customHeight="1">
      <c r="A28" s="38" t="str">
        <f>IF('DATA ENTRY'!$N23="","",'DATA ENTRY'!N23)</f>
        <v/>
      </c>
      <c r="B28" s="46" t="str">
        <f>IF('DATA ENTRY'!$P23="","",'DATA ENTRY'!P23)</f>
        <v/>
      </c>
      <c r="C28" s="38">
        <f>IF('DATA ENTRY'!$L23="","",'DATA ENTRY'!L23)</f>
        <v>21</v>
      </c>
      <c r="D28" s="186" t="str">
        <f>IF('DATA ENTRY'!$M23="","",'DATA ENTRY'!M23)</f>
        <v/>
      </c>
      <c r="E28" s="38" t="str">
        <f>IF('DATA ENTRY'!$Q23="","",'DATA ENTRY'!Q23)</f>
        <v/>
      </c>
      <c r="F28" s="39" t="str">
        <f>IF('DATA ENTRY'!$R23="","",'DATA ENTRY'!R23)</f>
        <v/>
      </c>
      <c r="G28" s="40" t="str">
        <f>IF('DATA ENTRY'!$S23="","",'DATA ENTRY'!S23)</f>
        <v/>
      </c>
      <c r="H28" s="396" t="str">
        <f>IF('સત્રાંત પરિણામ પત્રક '!E28="","",'સત્રાંત પરિણામ પત્રક '!E28)</f>
        <v/>
      </c>
      <c r="I28" s="396" t="str">
        <f>IF('સત્રાંત પરિણામ પત્રક '!F28="","",'સત્રાંત પરિણામ પત્રક '!F28)</f>
        <v/>
      </c>
      <c r="J28" s="396" t="str">
        <f>IF('સત્રાંત પરિણામ પત્રક '!G28="","",'સત્રાંત પરિણામ પત્રક '!G28)</f>
        <v/>
      </c>
      <c r="K28" s="286"/>
      <c r="L28" s="286"/>
      <c r="M28" s="286"/>
      <c r="N28" s="397">
        <f t="shared" si="0"/>
        <v>0</v>
      </c>
      <c r="O28" s="107" t="str">
        <f t="shared" si="2"/>
        <v/>
      </c>
      <c r="P28" s="111"/>
      <c r="Q28" s="112"/>
      <c r="R28" s="108">
        <f>IF('વાર્ષિક પરિણામ પત્રક '!$C28="","",'વાર્ષિક પરિણામ પત્રક '!C28)</f>
        <v>21</v>
      </c>
      <c r="S28" s="396" t="str">
        <f>IF('સત્રાંત પરિણામ પત્રક '!J28="","",'સત્રાંત પરિણામ પત્રક '!J28)</f>
        <v/>
      </c>
      <c r="T28" s="396" t="str">
        <f>IF('સત્રાંત પરિણામ પત્રક '!K28="","",'સત્રાંત પરિણામ પત્રક '!K28)</f>
        <v/>
      </c>
      <c r="U28" s="396" t="str">
        <f>IF('સત્રાંત પરિણામ પત્રક '!L28="","",'સત્રાંત પરિણામ પત્રક '!L28)</f>
        <v/>
      </c>
      <c r="V28" s="286"/>
      <c r="W28" s="286"/>
      <c r="X28" s="286"/>
      <c r="Y28" s="397">
        <f t="shared" si="3"/>
        <v>0</v>
      </c>
      <c r="Z28" s="4" t="str">
        <f t="shared" si="4"/>
        <v/>
      </c>
      <c r="AA28" s="396" t="str">
        <f>IF('સત્રાંત પરિણામ પત્રક '!R28="","",'સત્રાંત પરિણામ પત્રક '!R28)</f>
        <v/>
      </c>
      <c r="AB28" s="396" t="str">
        <f>IF('સત્રાંત પરિણામ પત્રક '!S28="","",'સત્રાંત પરિણામ પત્રક '!S28)</f>
        <v/>
      </c>
      <c r="AC28" s="396" t="str">
        <f>IF('સત્રાંત પરિણામ પત્રક '!T28="","",'સત્રાંત પરિણામ પત્રક '!T28)</f>
        <v/>
      </c>
      <c r="AD28" s="286"/>
      <c r="AE28" s="286"/>
      <c r="AF28" s="286"/>
      <c r="AG28" s="397">
        <f t="shared" si="5"/>
        <v>0</v>
      </c>
      <c r="AH28" s="4" t="str">
        <f t="shared" si="6"/>
        <v/>
      </c>
      <c r="AI28" s="396" t="str">
        <f>IF('સત્રાંત પરિણામ પત્રક '!W28="","",'સત્રાંત પરિણામ પત્રક '!W28)</f>
        <v/>
      </c>
      <c r="AJ28" s="396" t="str">
        <f>IF('સત્રાંત પરિણામ પત્રક '!X28="","",'સત્રાંત પરિણામ પત્રક '!X28)</f>
        <v/>
      </c>
      <c r="AK28" s="396" t="str">
        <f>IF('સત્રાંત પરિણામ પત્રક '!Y28="","",'સત્રાંત પરિણામ પત્રક '!Y28)</f>
        <v/>
      </c>
      <c r="AL28" s="286"/>
      <c r="AM28" s="286"/>
      <c r="AN28" s="286"/>
      <c r="AO28" s="397">
        <f t="shared" si="7"/>
        <v>0</v>
      </c>
      <c r="AP28" s="4" t="str">
        <f t="shared" si="8"/>
        <v/>
      </c>
      <c r="AQ28" s="4">
        <f>IF('વાર્ષિક પરિણામ પત્રક '!$C28="","",'વાર્ષિક પરિણામ પત્રક '!C28)</f>
        <v>21</v>
      </c>
      <c r="AR28" s="396" t="str">
        <f>IF('સત્રાંત પરિણામ પત્રક '!AB28="","",'સત્રાંત પરિણામ પત્રક '!AB28)</f>
        <v/>
      </c>
      <c r="AS28" s="396" t="str">
        <f>IF('સત્રાંત પરિણામ પત્રક '!AC28="","",'સત્રાંત પરિણામ પત્રક '!AC28)</f>
        <v/>
      </c>
      <c r="AT28" s="396" t="str">
        <f>IF('સત્રાંત પરિણામ પત્રક '!AD28="","",'સત્રાંત પરિણામ પત્રક '!AD28)</f>
        <v/>
      </c>
      <c r="AU28" s="286"/>
      <c r="AV28" s="286"/>
      <c r="AW28" s="286"/>
      <c r="AX28" s="397">
        <f t="shared" si="9"/>
        <v>0</v>
      </c>
      <c r="AY28" s="4" t="str">
        <f t="shared" si="10"/>
        <v/>
      </c>
      <c r="AZ28" s="396" t="str">
        <f>IF('સત્રાંત પરિણામ પત્રક '!AH28="","",'સત્રાંત પરિણામ પત્રક '!AH28)</f>
        <v/>
      </c>
      <c r="BA28" s="396" t="str">
        <f>IF('સત્રાંત પરિણામ પત્રક '!AI28="","",'સત્રાંત પરિણામ પત્રક '!AI28)</f>
        <v/>
      </c>
      <c r="BB28" s="396" t="str">
        <f>IF('સત્રાંત પરિણામ પત્રક '!AJ28="","",'સત્રાંત પરિણામ પત્રક '!AJ28)</f>
        <v/>
      </c>
      <c r="BC28" s="286"/>
      <c r="BD28" s="286"/>
      <c r="BE28" s="286"/>
      <c r="BF28" s="397">
        <f t="shared" si="11"/>
        <v>0</v>
      </c>
      <c r="BG28" s="4" t="str">
        <f t="shared" si="12"/>
        <v/>
      </c>
      <c r="BH28" s="396" t="str">
        <f>IF('સત્રાંત પરિણામ પત્રક '!AM28="","",'સત્રાંત પરિણામ પત્રક '!AM28)</f>
        <v/>
      </c>
      <c r="BI28" s="396" t="str">
        <f>IF('સત્રાંત પરિણામ પત્રક '!AN28="","",'સત્રાંત પરિણામ પત્રક '!AN28)</f>
        <v/>
      </c>
      <c r="BJ28" s="396" t="str">
        <f>IF('સત્રાંત પરિણામ પત્રક '!AO28="","",'સત્રાંત પરિણામ પત્રક '!AO28)</f>
        <v/>
      </c>
      <c r="BK28" s="286"/>
      <c r="BL28" s="286"/>
      <c r="BM28" s="286"/>
      <c r="BN28" s="397">
        <f t="shared" si="13"/>
        <v>0</v>
      </c>
      <c r="BO28" s="4" t="str">
        <f t="shared" si="14"/>
        <v/>
      </c>
      <c r="BP28" s="110"/>
      <c r="BQ28" s="110"/>
      <c r="BR28" s="4">
        <f>IF('વાર્ષિક પરિણામ પત્રક '!$C28="","",'વાર્ષિક પરિણામ પત્રક '!C28)</f>
        <v>21</v>
      </c>
      <c r="BS28" s="286"/>
      <c r="BT28" s="3" t="str">
        <f t="shared" si="15"/>
        <v/>
      </c>
      <c r="BU28" s="397">
        <f t="shared" si="1"/>
        <v>0</v>
      </c>
      <c r="BV28" s="397">
        <f t="shared" si="16"/>
        <v>0</v>
      </c>
      <c r="BW28" s="4" t="str">
        <f t="shared" si="17"/>
        <v/>
      </c>
    </row>
    <row r="29" spans="1:75" ht="21" customHeight="1">
      <c r="A29" s="38" t="str">
        <f>IF('DATA ENTRY'!$N24="","",'DATA ENTRY'!N24)</f>
        <v/>
      </c>
      <c r="B29" s="46" t="str">
        <f>IF('DATA ENTRY'!$P24="","",'DATA ENTRY'!P24)</f>
        <v/>
      </c>
      <c r="C29" s="38">
        <f>IF('DATA ENTRY'!$L24="","",'DATA ENTRY'!L24)</f>
        <v>22</v>
      </c>
      <c r="D29" s="186" t="str">
        <f>IF('DATA ENTRY'!$M24="","",'DATA ENTRY'!M24)</f>
        <v/>
      </c>
      <c r="E29" s="38" t="str">
        <f>IF('DATA ENTRY'!$Q24="","",'DATA ENTRY'!Q24)</f>
        <v/>
      </c>
      <c r="F29" s="39" t="str">
        <f>IF('DATA ENTRY'!$R24="","",'DATA ENTRY'!R24)</f>
        <v/>
      </c>
      <c r="G29" s="40" t="str">
        <f>IF('DATA ENTRY'!$S24="","",'DATA ENTRY'!S24)</f>
        <v/>
      </c>
      <c r="H29" s="396" t="str">
        <f>IF('સત્રાંત પરિણામ પત્રક '!E29="","",'સત્રાંત પરિણામ પત્રક '!E29)</f>
        <v/>
      </c>
      <c r="I29" s="396" t="str">
        <f>IF('સત્રાંત પરિણામ પત્રક '!F29="","",'સત્રાંત પરિણામ પત્રક '!F29)</f>
        <v/>
      </c>
      <c r="J29" s="396" t="str">
        <f>IF('સત્રાંત પરિણામ પત્રક '!G29="","",'સત્રાંત પરિણામ પત્રક '!G29)</f>
        <v/>
      </c>
      <c r="K29" s="286"/>
      <c r="L29" s="286"/>
      <c r="M29" s="286"/>
      <c r="N29" s="397">
        <f t="shared" si="0"/>
        <v>0</v>
      </c>
      <c r="O29" s="107" t="str">
        <f t="shared" si="2"/>
        <v/>
      </c>
      <c r="P29" s="111"/>
      <c r="Q29" s="112"/>
      <c r="R29" s="108">
        <f>IF('વાર્ષિક પરિણામ પત્રક '!$C29="","",'વાર્ષિક પરિણામ પત્રક '!C29)</f>
        <v>22</v>
      </c>
      <c r="S29" s="396" t="str">
        <f>IF('સત્રાંત પરિણામ પત્રક '!J29="","",'સત્રાંત પરિણામ પત્રક '!J29)</f>
        <v/>
      </c>
      <c r="T29" s="396" t="str">
        <f>IF('સત્રાંત પરિણામ પત્રક '!K29="","",'સત્રાંત પરિણામ પત્રક '!K29)</f>
        <v/>
      </c>
      <c r="U29" s="396" t="str">
        <f>IF('સત્રાંત પરિણામ પત્રક '!L29="","",'સત્રાંત પરિણામ પત્રક '!L29)</f>
        <v/>
      </c>
      <c r="V29" s="286"/>
      <c r="W29" s="286"/>
      <c r="X29" s="292"/>
      <c r="Y29" s="397">
        <f t="shared" si="3"/>
        <v>0</v>
      </c>
      <c r="Z29" s="4" t="str">
        <f t="shared" si="4"/>
        <v/>
      </c>
      <c r="AA29" s="396" t="str">
        <f>IF('સત્રાંત પરિણામ પત્રક '!R29="","",'સત્રાંત પરિણામ પત્રક '!R29)</f>
        <v/>
      </c>
      <c r="AB29" s="396" t="str">
        <f>IF('સત્રાંત પરિણામ પત્રક '!S29="","",'સત્રાંત પરિણામ પત્રક '!S29)</f>
        <v/>
      </c>
      <c r="AC29" s="396" t="str">
        <f>IF('સત્રાંત પરિણામ પત્રક '!T29="","",'સત્રાંત પરિણામ પત્રક '!T29)</f>
        <v/>
      </c>
      <c r="AD29" s="286"/>
      <c r="AE29" s="286"/>
      <c r="AF29" s="292"/>
      <c r="AG29" s="397">
        <f t="shared" si="5"/>
        <v>0</v>
      </c>
      <c r="AH29" s="4" t="str">
        <f t="shared" si="6"/>
        <v/>
      </c>
      <c r="AI29" s="396" t="str">
        <f>IF('સત્રાંત પરિણામ પત્રક '!W29="","",'સત્રાંત પરિણામ પત્રક '!W29)</f>
        <v/>
      </c>
      <c r="AJ29" s="396" t="str">
        <f>IF('સત્રાંત પરિણામ પત્રક '!X29="","",'સત્રાંત પરિણામ પત્રક '!X29)</f>
        <v/>
      </c>
      <c r="AK29" s="396" t="str">
        <f>IF('સત્રાંત પરિણામ પત્રક '!Y29="","",'સત્રાંત પરિણામ પત્રક '!Y29)</f>
        <v/>
      </c>
      <c r="AL29" s="286"/>
      <c r="AM29" s="286"/>
      <c r="AN29" s="292"/>
      <c r="AO29" s="397">
        <f t="shared" si="7"/>
        <v>0</v>
      </c>
      <c r="AP29" s="4" t="str">
        <f t="shared" si="8"/>
        <v/>
      </c>
      <c r="AQ29" s="4">
        <f>IF('વાર્ષિક પરિણામ પત્રક '!$C29="","",'વાર્ષિક પરિણામ પત્રક '!C29)</f>
        <v>22</v>
      </c>
      <c r="AR29" s="396" t="str">
        <f>IF('સત્રાંત પરિણામ પત્રક '!AB29="","",'સત્રાંત પરિણામ પત્રક '!AB29)</f>
        <v/>
      </c>
      <c r="AS29" s="396" t="str">
        <f>IF('સત્રાંત પરિણામ પત્રક '!AC29="","",'સત્રાંત પરિણામ પત્રક '!AC29)</f>
        <v/>
      </c>
      <c r="AT29" s="396" t="str">
        <f>IF('સત્રાંત પરિણામ પત્રક '!AD29="","",'સત્રાંત પરિણામ પત્રક '!AD29)</f>
        <v/>
      </c>
      <c r="AU29" s="286"/>
      <c r="AV29" s="286"/>
      <c r="AW29" s="292"/>
      <c r="AX29" s="397">
        <f t="shared" si="9"/>
        <v>0</v>
      </c>
      <c r="AY29" s="4" t="str">
        <f t="shared" si="10"/>
        <v/>
      </c>
      <c r="AZ29" s="396" t="str">
        <f>IF('સત્રાંત પરિણામ પત્રક '!AH29="","",'સત્રાંત પરિણામ પત્રક '!AH29)</f>
        <v/>
      </c>
      <c r="BA29" s="396" t="str">
        <f>IF('સત્રાંત પરિણામ પત્રક '!AI29="","",'સત્રાંત પરિણામ પત્રક '!AI29)</f>
        <v/>
      </c>
      <c r="BB29" s="396" t="str">
        <f>IF('સત્રાંત પરિણામ પત્રક '!AJ29="","",'સત્રાંત પરિણામ પત્રક '!AJ29)</f>
        <v/>
      </c>
      <c r="BC29" s="286"/>
      <c r="BD29" s="286"/>
      <c r="BE29" s="292"/>
      <c r="BF29" s="397">
        <f t="shared" si="11"/>
        <v>0</v>
      </c>
      <c r="BG29" s="4" t="str">
        <f t="shared" si="12"/>
        <v/>
      </c>
      <c r="BH29" s="396" t="str">
        <f>IF('સત્રાંત પરિણામ પત્રક '!AM29="","",'સત્રાંત પરિણામ પત્રક '!AM29)</f>
        <v/>
      </c>
      <c r="BI29" s="396" t="str">
        <f>IF('સત્રાંત પરિણામ પત્રક '!AN29="","",'સત્રાંત પરિણામ પત્રક '!AN29)</f>
        <v/>
      </c>
      <c r="BJ29" s="396" t="str">
        <f>IF('સત્રાંત પરિણામ પત્રક '!AO29="","",'સત્રાંત પરિણામ પત્રક '!AO29)</f>
        <v/>
      </c>
      <c r="BK29" s="286"/>
      <c r="BL29" s="286"/>
      <c r="BM29" s="292"/>
      <c r="BN29" s="397">
        <f t="shared" si="13"/>
        <v>0</v>
      </c>
      <c r="BO29" s="4" t="str">
        <f t="shared" si="14"/>
        <v/>
      </c>
      <c r="BP29" s="110"/>
      <c r="BQ29" s="110"/>
      <c r="BR29" s="4">
        <f>IF('વાર્ષિક પરિણામ પત્રક '!$C29="","",'વાર્ષિક પરિણામ પત્રક '!C29)</f>
        <v>22</v>
      </c>
      <c r="BS29" s="286"/>
      <c r="BT29" s="3" t="str">
        <f t="shared" si="15"/>
        <v/>
      </c>
      <c r="BU29" s="397">
        <f t="shared" si="1"/>
        <v>0</v>
      </c>
      <c r="BV29" s="397">
        <f t="shared" si="16"/>
        <v>0</v>
      </c>
      <c r="BW29" s="4" t="str">
        <f t="shared" si="17"/>
        <v/>
      </c>
    </row>
    <row r="30" spans="1:75" ht="21" customHeight="1">
      <c r="A30" s="38" t="str">
        <f>IF('DATA ENTRY'!$N25="","",'DATA ENTRY'!N25)</f>
        <v/>
      </c>
      <c r="B30" s="46" t="str">
        <f>IF('DATA ENTRY'!$P25="","",'DATA ENTRY'!P25)</f>
        <v/>
      </c>
      <c r="C30" s="38">
        <f>IF('DATA ENTRY'!$L25="","",'DATA ENTRY'!L25)</f>
        <v>23</v>
      </c>
      <c r="D30" s="186" t="str">
        <f>IF('DATA ENTRY'!$M25="","",'DATA ENTRY'!M25)</f>
        <v/>
      </c>
      <c r="E30" s="38" t="str">
        <f>IF('DATA ENTRY'!$Q25="","",'DATA ENTRY'!Q25)</f>
        <v/>
      </c>
      <c r="F30" s="39" t="str">
        <f>IF('DATA ENTRY'!$R25="","",'DATA ENTRY'!R25)</f>
        <v/>
      </c>
      <c r="G30" s="40" t="str">
        <f>IF('DATA ENTRY'!$S25="","",'DATA ENTRY'!S25)</f>
        <v/>
      </c>
      <c r="H30" s="396" t="str">
        <f>IF('સત્રાંત પરિણામ પત્રક '!E30="","",'સત્રાંત પરિણામ પત્રક '!E30)</f>
        <v/>
      </c>
      <c r="I30" s="396" t="str">
        <f>IF('સત્રાંત પરિણામ પત્રક '!F30="","",'સત્રાંત પરિણામ પત્રક '!F30)</f>
        <v/>
      </c>
      <c r="J30" s="396" t="str">
        <f>IF('સત્રાંત પરિણામ પત્રક '!G30="","",'સત્રાંત પરિણામ પત્રક '!G30)</f>
        <v/>
      </c>
      <c r="K30" s="286"/>
      <c r="L30" s="286"/>
      <c r="M30" s="286"/>
      <c r="N30" s="397">
        <f t="shared" si="0"/>
        <v>0</v>
      </c>
      <c r="O30" s="107" t="str">
        <f t="shared" si="2"/>
        <v/>
      </c>
      <c r="P30" s="111"/>
      <c r="Q30" s="112"/>
      <c r="R30" s="108">
        <f>IF('વાર્ષિક પરિણામ પત્રક '!$C30="","",'વાર્ષિક પરિણામ પત્રક '!C30)</f>
        <v>23</v>
      </c>
      <c r="S30" s="396" t="str">
        <f>IF('સત્રાંત પરિણામ પત્રક '!J30="","",'સત્રાંત પરિણામ પત્રક '!J30)</f>
        <v/>
      </c>
      <c r="T30" s="396" t="str">
        <f>IF('સત્રાંત પરિણામ પત્રક '!K30="","",'સત્રાંત પરિણામ પત્રક '!K30)</f>
        <v/>
      </c>
      <c r="U30" s="396" t="str">
        <f>IF('સત્રાંત પરિણામ પત્રક '!L30="","",'સત્રાંત પરિણામ પત્રક '!L30)</f>
        <v/>
      </c>
      <c r="V30" s="286"/>
      <c r="W30" s="286"/>
      <c r="X30" s="286"/>
      <c r="Y30" s="397">
        <f t="shared" si="3"/>
        <v>0</v>
      </c>
      <c r="Z30" s="4" t="str">
        <f t="shared" si="4"/>
        <v/>
      </c>
      <c r="AA30" s="396" t="str">
        <f>IF('સત્રાંત પરિણામ પત્રક '!R30="","",'સત્રાંત પરિણામ પત્રક '!R30)</f>
        <v/>
      </c>
      <c r="AB30" s="396" t="str">
        <f>IF('સત્રાંત પરિણામ પત્રક '!S30="","",'સત્રાંત પરિણામ પત્રક '!S30)</f>
        <v/>
      </c>
      <c r="AC30" s="396" t="str">
        <f>IF('સત્રાંત પરિણામ પત્રક '!T30="","",'સત્રાંત પરિણામ પત્રક '!T30)</f>
        <v/>
      </c>
      <c r="AD30" s="286"/>
      <c r="AE30" s="286"/>
      <c r="AF30" s="286"/>
      <c r="AG30" s="397">
        <f t="shared" si="5"/>
        <v>0</v>
      </c>
      <c r="AH30" s="4" t="str">
        <f t="shared" si="6"/>
        <v/>
      </c>
      <c r="AI30" s="396" t="str">
        <f>IF('સત્રાંત પરિણામ પત્રક '!W30="","",'સત્રાંત પરિણામ પત્રક '!W30)</f>
        <v/>
      </c>
      <c r="AJ30" s="396" t="str">
        <f>IF('સત્રાંત પરિણામ પત્રક '!X30="","",'સત્રાંત પરિણામ પત્રક '!X30)</f>
        <v/>
      </c>
      <c r="AK30" s="396" t="str">
        <f>IF('સત્રાંત પરિણામ પત્રક '!Y30="","",'સત્રાંત પરિણામ પત્રક '!Y30)</f>
        <v/>
      </c>
      <c r="AL30" s="286"/>
      <c r="AM30" s="286"/>
      <c r="AN30" s="286"/>
      <c r="AO30" s="397">
        <f t="shared" si="7"/>
        <v>0</v>
      </c>
      <c r="AP30" s="4" t="str">
        <f t="shared" si="8"/>
        <v/>
      </c>
      <c r="AQ30" s="4">
        <f>IF('વાર્ષિક પરિણામ પત્રક '!$C30="","",'વાર્ષિક પરિણામ પત્રક '!C30)</f>
        <v>23</v>
      </c>
      <c r="AR30" s="396" t="str">
        <f>IF('સત્રાંત પરિણામ પત્રક '!AB30="","",'સત્રાંત પરિણામ પત્રક '!AB30)</f>
        <v/>
      </c>
      <c r="AS30" s="396" t="str">
        <f>IF('સત્રાંત પરિણામ પત્રક '!AC30="","",'સત્રાંત પરિણામ પત્રક '!AC30)</f>
        <v/>
      </c>
      <c r="AT30" s="396" t="str">
        <f>IF('સત્રાંત પરિણામ પત્રક '!AD30="","",'સત્રાંત પરિણામ પત્રક '!AD30)</f>
        <v/>
      </c>
      <c r="AU30" s="286"/>
      <c r="AV30" s="286"/>
      <c r="AW30" s="286"/>
      <c r="AX30" s="397">
        <f t="shared" si="9"/>
        <v>0</v>
      </c>
      <c r="AY30" s="4" t="str">
        <f t="shared" si="10"/>
        <v/>
      </c>
      <c r="AZ30" s="396" t="str">
        <f>IF('સત્રાંત પરિણામ પત્રક '!AH30="","",'સત્રાંત પરિણામ પત્રક '!AH30)</f>
        <v/>
      </c>
      <c r="BA30" s="396" t="str">
        <f>IF('સત્રાંત પરિણામ પત્રક '!AI30="","",'સત્રાંત પરિણામ પત્રક '!AI30)</f>
        <v/>
      </c>
      <c r="BB30" s="396" t="str">
        <f>IF('સત્રાંત પરિણામ પત્રક '!AJ30="","",'સત્રાંત પરિણામ પત્રક '!AJ30)</f>
        <v/>
      </c>
      <c r="BC30" s="286"/>
      <c r="BD30" s="286"/>
      <c r="BE30" s="286"/>
      <c r="BF30" s="397">
        <f t="shared" si="11"/>
        <v>0</v>
      </c>
      <c r="BG30" s="4" t="str">
        <f t="shared" si="12"/>
        <v/>
      </c>
      <c r="BH30" s="396" t="str">
        <f>IF('સત્રાંત પરિણામ પત્રક '!AM30="","",'સત્રાંત પરિણામ પત્રક '!AM30)</f>
        <v/>
      </c>
      <c r="BI30" s="396" t="str">
        <f>IF('સત્રાંત પરિણામ પત્રક '!AN30="","",'સત્રાંત પરિણામ પત્રક '!AN30)</f>
        <v/>
      </c>
      <c r="BJ30" s="396" t="str">
        <f>IF('સત્રાંત પરિણામ પત્રક '!AO30="","",'સત્રાંત પરિણામ પત્રક '!AO30)</f>
        <v/>
      </c>
      <c r="BK30" s="286"/>
      <c r="BL30" s="286"/>
      <c r="BM30" s="286"/>
      <c r="BN30" s="397">
        <f t="shared" si="13"/>
        <v>0</v>
      </c>
      <c r="BO30" s="4" t="str">
        <f t="shared" si="14"/>
        <v/>
      </c>
      <c r="BP30" s="110"/>
      <c r="BQ30" s="110"/>
      <c r="BR30" s="4">
        <f>IF('વાર્ષિક પરિણામ પત્રક '!$C30="","",'વાર્ષિક પરિણામ પત્રક '!C30)</f>
        <v>23</v>
      </c>
      <c r="BS30" s="286"/>
      <c r="BT30" s="3" t="str">
        <f t="shared" si="15"/>
        <v/>
      </c>
      <c r="BU30" s="397">
        <f t="shared" si="1"/>
        <v>0</v>
      </c>
      <c r="BV30" s="397">
        <f t="shared" si="16"/>
        <v>0</v>
      </c>
      <c r="BW30" s="4" t="str">
        <f t="shared" si="17"/>
        <v/>
      </c>
    </row>
    <row r="31" spans="1:75" ht="21" customHeight="1">
      <c r="A31" s="38" t="str">
        <f>IF('DATA ENTRY'!$N26="","",'DATA ENTRY'!N26)</f>
        <v/>
      </c>
      <c r="B31" s="46" t="str">
        <f>IF('DATA ENTRY'!$P26="","",'DATA ENTRY'!P26)</f>
        <v/>
      </c>
      <c r="C31" s="38">
        <f>IF('DATA ENTRY'!$L26="","",'DATA ENTRY'!L26)</f>
        <v>24</v>
      </c>
      <c r="D31" s="186" t="str">
        <f>IF('DATA ENTRY'!$M26="","",'DATA ENTRY'!M26)</f>
        <v/>
      </c>
      <c r="E31" s="38" t="str">
        <f>IF('DATA ENTRY'!$Q26="","",'DATA ENTRY'!Q26)</f>
        <v/>
      </c>
      <c r="F31" s="39" t="str">
        <f>IF('DATA ENTRY'!$R26="","",'DATA ENTRY'!R26)</f>
        <v/>
      </c>
      <c r="G31" s="40" t="str">
        <f>IF('DATA ENTRY'!$S26="","",'DATA ENTRY'!S26)</f>
        <v/>
      </c>
      <c r="H31" s="396" t="str">
        <f>IF('સત્રાંત પરિણામ પત્રક '!E31="","",'સત્રાંત પરિણામ પત્રક '!E31)</f>
        <v/>
      </c>
      <c r="I31" s="396" t="str">
        <f>IF('સત્રાંત પરિણામ પત્રક '!F31="","",'સત્રાંત પરિણામ પત્રક '!F31)</f>
        <v/>
      </c>
      <c r="J31" s="396" t="str">
        <f>IF('સત્રાંત પરિણામ પત્રક '!G31="","",'સત્રાંત પરિણામ પત્રક '!G31)</f>
        <v/>
      </c>
      <c r="K31" s="286"/>
      <c r="L31" s="286"/>
      <c r="M31" s="286"/>
      <c r="N31" s="397">
        <f>SUM(H31:M31)</f>
        <v>0</v>
      </c>
      <c r="O31" s="107" t="str">
        <f t="shared" si="2"/>
        <v/>
      </c>
      <c r="P31" s="111"/>
      <c r="Q31" s="112"/>
      <c r="R31" s="108">
        <f>IF('વાર્ષિક પરિણામ પત્રક '!$C31="","",'વાર્ષિક પરિણામ પત્રક '!C31)</f>
        <v>24</v>
      </c>
      <c r="S31" s="396" t="str">
        <f>IF('સત્રાંત પરિણામ પત્રક '!J31="","",'સત્રાંત પરિણામ પત્રક '!J31)</f>
        <v/>
      </c>
      <c r="T31" s="396" t="str">
        <f>IF('સત્રાંત પરિણામ પત્રક '!K31="","",'સત્રાંત પરિણામ પત્રક '!K31)</f>
        <v/>
      </c>
      <c r="U31" s="396" t="str">
        <f>IF('સત્રાંત પરિણામ પત્રક '!L31="","",'સત્રાંત પરિણામ પત્રક '!L31)</f>
        <v/>
      </c>
      <c r="V31" s="286"/>
      <c r="W31" s="286"/>
      <c r="X31" s="286"/>
      <c r="Y31" s="397">
        <f t="shared" si="3"/>
        <v>0</v>
      </c>
      <c r="Z31" s="4" t="str">
        <f t="shared" si="4"/>
        <v/>
      </c>
      <c r="AA31" s="396" t="str">
        <f>IF('સત્રાંત પરિણામ પત્રક '!R31="","",'સત્રાંત પરિણામ પત્રક '!R31)</f>
        <v/>
      </c>
      <c r="AB31" s="396" t="str">
        <f>IF('સત્રાંત પરિણામ પત્રક '!S31="","",'સત્રાંત પરિણામ પત્રક '!S31)</f>
        <v/>
      </c>
      <c r="AC31" s="396" t="str">
        <f>IF('સત્રાંત પરિણામ પત્રક '!T31="","",'સત્રાંત પરિણામ પત્રક '!T31)</f>
        <v/>
      </c>
      <c r="AD31" s="286"/>
      <c r="AE31" s="286"/>
      <c r="AF31" s="286"/>
      <c r="AG31" s="397">
        <f t="shared" si="5"/>
        <v>0</v>
      </c>
      <c r="AH31" s="4" t="str">
        <f t="shared" si="6"/>
        <v/>
      </c>
      <c r="AI31" s="396" t="str">
        <f>IF('સત્રાંત પરિણામ પત્રક '!W31="","",'સત્રાંત પરિણામ પત્રક '!W31)</f>
        <v/>
      </c>
      <c r="AJ31" s="396" t="str">
        <f>IF('સત્રાંત પરિણામ પત્રક '!X31="","",'સત્રાંત પરિણામ પત્રક '!X31)</f>
        <v/>
      </c>
      <c r="AK31" s="396" t="str">
        <f>IF('સત્રાંત પરિણામ પત્રક '!Y31="","",'સત્રાંત પરિણામ પત્રક '!Y31)</f>
        <v/>
      </c>
      <c r="AL31" s="286"/>
      <c r="AM31" s="286"/>
      <c r="AN31" s="286"/>
      <c r="AO31" s="397">
        <f t="shared" si="7"/>
        <v>0</v>
      </c>
      <c r="AP31" s="4" t="str">
        <f t="shared" si="8"/>
        <v/>
      </c>
      <c r="AQ31" s="4">
        <f>IF('વાર્ષિક પરિણામ પત્રક '!$C31="","",'વાર્ષિક પરિણામ પત્રક '!C31)</f>
        <v>24</v>
      </c>
      <c r="AR31" s="396" t="str">
        <f>IF('સત્રાંત પરિણામ પત્રક '!AB31="","",'સત્રાંત પરિણામ પત્રક '!AB31)</f>
        <v/>
      </c>
      <c r="AS31" s="396" t="str">
        <f>IF('સત્રાંત પરિણામ પત્રક '!AC31="","",'સત્રાંત પરિણામ પત્રક '!AC31)</f>
        <v/>
      </c>
      <c r="AT31" s="396" t="str">
        <f>IF('સત્રાંત પરિણામ પત્રક '!AD31="","",'સત્રાંત પરિણામ પત્રક '!AD31)</f>
        <v/>
      </c>
      <c r="AU31" s="286"/>
      <c r="AV31" s="286"/>
      <c r="AW31" s="286"/>
      <c r="AX31" s="397">
        <f t="shared" si="9"/>
        <v>0</v>
      </c>
      <c r="AY31" s="4" t="str">
        <f t="shared" si="10"/>
        <v/>
      </c>
      <c r="AZ31" s="396" t="str">
        <f>IF('સત્રાંત પરિણામ પત્રક '!AH31="","",'સત્રાંત પરિણામ પત્રક '!AH31)</f>
        <v/>
      </c>
      <c r="BA31" s="396" t="str">
        <f>IF('સત્રાંત પરિણામ પત્રક '!AI31="","",'સત્રાંત પરિણામ પત્રક '!AI31)</f>
        <v/>
      </c>
      <c r="BB31" s="396" t="str">
        <f>IF('સત્રાંત પરિણામ પત્રક '!AJ31="","",'સત્રાંત પરિણામ પત્રક '!AJ31)</f>
        <v/>
      </c>
      <c r="BC31" s="286"/>
      <c r="BD31" s="286"/>
      <c r="BE31" s="286"/>
      <c r="BF31" s="397">
        <f t="shared" si="11"/>
        <v>0</v>
      </c>
      <c r="BG31" s="4" t="str">
        <f t="shared" si="12"/>
        <v/>
      </c>
      <c r="BH31" s="396" t="str">
        <f>IF('સત્રાંત પરિણામ પત્રક '!AM31="","",'સત્રાંત પરિણામ પત્રક '!AM31)</f>
        <v/>
      </c>
      <c r="BI31" s="396" t="str">
        <f>IF('સત્રાંત પરિણામ પત્રક '!AN31="","",'સત્રાંત પરિણામ પત્રક '!AN31)</f>
        <v/>
      </c>
      <c r="BJ31" s="396" t="str">
        <f>IF('સત્રાંત પરિણામ પત્રક '!AO31="","",'સત્રાંત પરિણામ પત્રક '!AO31)</f>
        <v/>
      </c>
      <c r="BK31" s="286"/>
      <c r="BL31" s="286"/>
      <c r="BM31" s="286"/>
      <c r="BN31" s="397">
        <f>SUM(BH31:BM31)</f>
        <v>0</v>
      </c>
      <c r="BO31" s="4" t="str">
        <f t="shared" si="14"/>
        <v/>
      </c>
      <c r="BP31" s="110"/>
      <c r="BQ31" s="110"/>
      <c r="BR31" s="4">
        <f>IF('વાર્ષિક પરિણામ પત્રક '!$C31="","",'વાર્ષિક પરિણામ પત્રક '!C31)</f>
        <v>24</v>
      </c>
      <c r="BS31" s="286"/>
      <c r="BT31" s="3" t="str">
        <f t="shared" si="15"/>
        <v/>
      </c>
      <c r="BU31" s="397">
        <f t="shared" si="1"/>
        <v>0</v>
      </c>
      <c r="BV31" s="397">
        <f t="shared" si="16"/>
        <v>0</v>
      </c>
      <c r="BW31" s="4" t="str">
        <f t="shared" si="17"/>
        <v/>
      </c>
    </row>
    <row r="32" spans="1:75" ht="21" customHeight="1">
      <c r="A32" s="38" t="str">
        <f>IF('DATA ENTRY'!$N27="","",'DATA ENTRY'!N27)</f>
        <v/>
      </c>
      <c r="B32" s="46" t="str">
        <f>IF('DATA ENTRY'!$P27="","",'DATA ENTRY'!P27)</f>
        <v/>
      </c>
      <c r="C32" s="38">
        <f>IF('DATA ENTRY'!$L27="","",'DATA ENTRY'!L27)</f>
        <v>25</v>
      </c>
      <c r="D32" s="186" t="str">
        <f>IF('DATA ENTRY'!$M27="","",'DATA ENTRY'!M27)</f>
        <v/>
      </c>
      <c r="E32" s="38" t="str">
        <f>IF('DATA ENTRY'!$Q27="","",'DATA ENTRY'!Q27)</f>
        <v/>
      </c>
      <c r="F32" s="39" t="str">
        <f>IF('DATA ENTRY'!$R27="","",'DATA ENTRY'!R27)</f>
        <v/>
      </c>
      <c r="G32" s="40" t="str">
        <f>IF('DATA ENTRY'!$S27="","",'DATA ENTRY'!S27)</f>
        <v/>
      </c>
      <c r="H32" s="396" t="str">
        <f>IF('સત્રાંત પરિણામ પત્રક '!E32="","",'સત્રાંત પરિણામ પત્રક '!E32)</f>
        <v/>
      </c>
      <c r="I32" s="396" t="str">
        <f>IF('સત્રાંત પરિણામ પત્રક '!F32="","",'સત્રાંત પરિણામ પત્રક '!F32)</f>
        <v/>
      </c>
      <c r="J32" s="396" t="str">
        <f>IF('સત્રાંત પરિણામ પત્રક '!G32="","",'સત્રાંત પરિણામ પત્રક '!G32)</f>
        <v/>
      </c>
      <c r="K32" s="286"/>
      <c r="L32" s="286"/>
      <c r="M32" s="286"/>
      <c r="N32" s="397">
        <f t="shared" si="0"/>
        <v>0</v>
      </c>
      <c r="O32" s="107" t="str">
        <f t="shared" si="2"/>
        <v/>
      </c>
      <c r="P32" s="111"/>
      <c r="Q32" s="112"/>
      <c r="R32" s="108">
        <f>IF('વાર્ષિક પરિણામ પત્રક '!$C32="","",'વાર્ષિક પરિણામ પત્રક '!C32)</f>
        <v>25</v>
      </c>
      <c r="S32" s="396" t="str">
        <f>IF('સત્રાંત પરિણામ પત્રક '!J32="","",'સત્રાંત પરિણામ પત્રક '!J32)</f>
        <v/>
      </c>
      <c r="T32" s="396" t="str">
        <f>IF('સત્રાંત પરિણામ પત્રક '!K32="","",'સત્રાંત પરિણામ પત્રક '!K32)</f>
        <v/>
      </c>
      <c r="U32" s="396" t="str">
        <f>IF('સત્રાંત પરિણામ પત્રક '!L32="","",'સત્રાંત પરિણામ પત્રક '!L32)</f>
        <v/>
      </c>
      <c r="V32" s="286"/>
      <c r="W32" s="286"/>
      <c r="X32" s="286"/>
      <c r="Y32" s="397">
        <f t="shared" si="3"/>
        <v>0</v>
      </c>
      <c r="Z32" s="4" t="str">
        <f t="shared" si="4"/>
        <v/>
      </c>
      <c r="AA32" s="396" t="str">
        <f>IF('સત્રાંત પરિણામ પત્રક '!R32="","",'સત્રાંત પરિણામ પત્રક '!R32)</f>
        <v/>
      </c>
      <c r="AB32" s="396" t="str">
        <f>IF('સત્રાંત પરિણામ પત્રક '!S32="","",'સત્રાંત પરિણામ પત્રક '!S32)</f>
        <v/>
      </c>
      <c r="AC32" s="396" t="str">
        <f>IF('સત્રાંત પરિણામ પત્રક '!T32="","",'સત્રાંત પરિણામ પત્રક '!T32)</f>
        <v/>
      </c>
      <c r="AD32" s="286"/>
      <c r="AE32" s="286"/>
      <c r="AF32" s="286"/>
      <c r="AG32" s="397">
        <f t="shared" si="5"/>
        <v>0</v>
      </c>
      <c r="AH32" s="4" t="str">
        <f t="shared" si="6"/>
        <v/>
      </c>
      <c r="AI32" s="396" t="str">
        <f>IF('સત્રાંત પરિણામ પત્રક '!W32="","",'સત્રાંત પરિણામ પત્રક '!W32)</f>
        <v/>
      </c>
      <c r="AJ32" s="396" t="str">
        <f>IF('સત્રાંત પરિણામ પત્રક '!X32="","",'સત્રાંત પરિણામ પત્રક '!X32)</f>
        <v/>
      </c>
      <c r="AK32" s="396" t="str">
        <f>IF('સત્રાંત પરિણામ પત્રક '!Y32="","",'સત્રાંત પરિણામ પત્રક '!Y32)</f>
        <v/>
      </c>
      <c r="AL32" s="286"/>
      <c r="AM32" s="286"/>
      <c r="AN32" s="286"/>
      <c r="AO32" s="397">
        <f t="shared" si="7"/>
        <v>0</v>
      </c>
      <c r="AP32" s="4" t="str">
        <f t="shared" si="8"/>
        <v/>
      </c>
      <c r="AQ32" s="4">
        <f>IF('વાર્ષિક પરિણામ પત્રક '!$C32="","",'વાર્ષિક પરિણામ પત્રક '!C32)</f>
        <v>25</v>
      </c>
      <c r="AR32" s="396" t="str">
        <f>IF('સત્રાંત પરિણામ પત્રક '!AB32="","",'સત્રાંત પરિણામ પત્રક '!AB32)</f>
        <v/>
      </c>
      <c r="AS32" s="396" t="str">
        <f>IF('સત્રાંત પરિણામ પત્રક '!AC32="","",'સત્રાંત પરિણામ પત્રક '!AC32)</f>
        <v/>
      </c>
      <c r="AT32" s="396" t="str">
        <f>IF('સત્રાંત પરિણામ પત્રક '!AD32="","",'સત્રાંત પરિણામ પત્રક '!AD32)</f>
        <v/>
      </c>
      <c r="AU32" s="286"/>
      <c r="AV32" s="286"/>
      <c r="AW32" s="286"/>
      <c r="AX32" s="397">
        <f t="shared" si="9"/>
        <v>0</v>
      </c>
      <c r="AY32" s="4" t="str">
        <f t="shared" si="10"/>
        <v/>
      </c>
      <c r="AZ32" s="396" t="str">
        <f>IF('સત્રાંત પરિણામ પત્રક '!AH32="","",'સત્રાંત પરિણામ પત્રક '!AH32)</f>
        <v/>
      </c>
      <c r="BA32" s="396" t="str">
        <f>IF('સત્રાંત પરિણામ પત્રક '!AI32="","",'સત્રાંત પરિણામ પત્રક '!AI32)</f>
        <v/>
      </c>
      <c r="BB32" s="396" t="str">
        <f>IF('સત્રાંત પરિણામ પત્રક '!AJ32="","",'સત્રાંત પરિણામ પત્રક '!AJ32)</f>
        <v/>
      </c>
      <c r="BC32" s="286"/>
      <c r="BD32" s="286"/>
      <c r="BE32" s="286"/>
      <c r="BF32" s="397">
        <f t="shared" si="11"/>
        <v>0</v>
      </c>
      <c r="BG32" s="4" t="str">
        <f t="shared" si="12"/>
        <v/>
      </c>
      <c r="BH32" s="396" t="str">
        <f>IF('સત્રાંત પરિણામ પત્રક '!AM32="","",'સત્રાંત પરિણામ પત્રક '!AM32)</f>
        <v/>
      </c>
      <c r="BI32" s="396" t="str">
        <f>IF('સત્રાંત પરિણામ પત્રક '!AN32="","",'સત્રાંત પરિણામ પત્રક '!AN32)</f>
        <v/>
      </c>
      <c r="BJ32" s="396" t="str">
        <f>IF('સત્રાંત પરિણામ પત્રક '!AO32="","",'સત્રાંત પરિણામ પત્રક '!AO32)</f>
        <v/>
      </c>
      <c r="BK32" s="286"/>
      <c r="BL32" s="286"/>
      <c r="BM32" s="286"/>
      <c r="BN32" s="397">
        <f t="shared" ref="BN32:BN60" si="18">SUM(BH32:BM32)</f>
        <v>0</v>
      </c>
      <c r="BO32" s="4" t="str">
        <f t="shared" si="14"/>
        <v/>
      </c>
      <c r="BP32" s="110"/>
      <c r="BQ32" s="110"/>
      <c r="BR32" s="4">
        <f>IF('વાર્ષિક પરિણામ પત્રક '!$C32="","",'વાર્ષિક પરિણામ પત્રક '!C32)</f>
        <v>25</v>
      </c>
      <c r="BS32" s="286"/>
      <c r="BT32" s="3" t="str">
        <f t="shared" si="15"/>
        <v/>
      </c>
      <c r="BU32" s="397">
        <f t="shared" si="1"/>
        <v>0</v>
      </c>
      <c r="BV32" s="397">
        <f t="shared" si="16"/>
        <v>0</v>
      </c>
      <c r="BW32" s="4" t="str">
        <f t="shared" si="17"/>
        <v/>
      </c>
    </row>
    <row r="33" spans="1:75" ht="21" customHeight="1">
      <c r="A33" s="38" t="str">
        <f>IF('DATA ENTRY'!$N28="","",'DATA ENTRY'!N28)</f>
        <v/>
      </c>
      <c r="B33" s="46" t="str">
        <f>IF('DATA ENTRY'!$P28="","",'DATA ENTRY'!P28)</f>
        <v/>
      </c>
      <c r="C33" s="38">
        <f>IF('DATA ENTRY'!$L28="","",'DATA ENTRY'!L28)</f>
        <v>26</v>
      </c>
      <c r="D33" s="186" t="str">
        <f>IF('DATA ENTRY'!$M28="","",'DATA ENTRY'!M28)</f>
        <v/>
      </c>
      <c r="E33" s="38" t="str">
        <f>IF('DATA ENTRY'!$Q28="","",'DATA ENTRY'!Q28)</f>
        <v/>
      </c>
      <c r="F33" s="39" t="str">
        <f>IF('DATA ENTRY'!$R28="","",'DATA ENTRY'!R28)</f>
        <v/>
      </c>
      <c r="G33" s="40" t="str">
        <f>IF('DATA ENTRY'!$S28="","",'DATA ENTRY'!S28)</f>
        <v/>
      </c>
      <c r="H33" s="396" t="str">
        <f>IF('સત્રાંત પરિણામ પત્રક '!E33="","",'સત્રાંત પરિણામ પત્રક '!E33)</f>
        <v/>
      </c>
      <c r="I33" s="396" t="str">
        <f>IF('સત્રાંત પરિણામ પત્રક '!F33="","",'સત્રાંત પરિણામ પત્રક '!F33)</f>
        <v/>
      </c>
      <c r="J33" s="396" t="str">
        <f>IF('સત્રાંત પરિણામ પત્રક '!G33="","",'સત્રાંત પરિણામ પત્રક '!G33)</f>
        <v/>
      </c>
      <c r="K33" s="286"/>
      <c r="L33" s="286"/>
      <c r="M33" s="286"/>
      <c r="N33" s="397">
        <f t="shared" si="0"/>
        <v>0</v>
      </c>
      <c r="O33" s="107" t="str">
        <f t="shared" si="2"/>
        <v/>
      </c>
      <c r="P33" s="111"/>
      <c r="Q33" s="112"/>
      <c r="R33" s="108">
        <f>IF('વાર્ષિક પરિણામ પત્રક '!$C33="","",'વાર્ષિક પરિણામ પત્રક '!C33)</f>
        <v>26</v>
      </c>
      <c r="S33" s="396" t="str">
        <f>IF('સત્રાંત પરિણામ પત્રક '!J33="","",'સત્રાંત પરિણામ પત્રક '!J33)</f>
        <v/>
      </c>
      <c r="T33" s="396" t="str">
        <f>IF('સત્રાંત પરિણામ પત્રક '!K33="","",'સત્રાંત પરિણામ પત્રક '!K33)</f>
        <v/>
      </c>
      <c r="U33" s="396" t="str">
        <f>IF('સત્રાંત પરિણામ પત્રક '!L33="","",'સત્રાંત પરિણામ પત્રક '!L33)</f>
        <v/>
      </c>
      <c r="V33" s="286"/>
      <c r="W33" s="286"/>
      <c r="X33" s="286"/>
      <c r="Y33" s="397">
        <f t="shared" si="3"/>
        <v>0</v>
      </c>
      <c r="Z33" s="4" t="str">
        <f t="shared" si="4"/>
        <v/>
      </c>
      <c r="AA33" s="396" t="str">
        <f>IF('સત્રાંત પરિણામ પત્રક '!R33="","",'સત્રાંત પરિણામ પત્રક '!R33)</f>
        <v/>
      </c>
      <c r="AB33" s="396" t="str">
        <f>IF('સત્રાંત પરિણામ પત્રક '!S33="","",'સત્રાંત પરિણામ પત્રક '!S33)</f>
        <v/>
      </c>
      <c r="AC33" s="396" t="str">
        <f>IF('સત્રાંત પરિણામ પત્રક '!T33="","",'સત્રાંત પરિણામ પત્રક '!T33)</f>
        <v/>
      </c>
      <c r="AD33" s="286"/>
      <c r="AE33" s="286"/>
      <c r="AF33" s="286"/>
      <c r="AG33" s="397">
        <f t="shared" si="5"/>
        <v>0</v>
      </c>
      <c r="AH33" s="4" t="str">
        <f t="shared" si="6"/>
        <v/>
      </c>
      <c r="AI33" s="396" t="str">
        <f>IF('સત્રાંત પરિણામ પત્રક '!W33="","",'સત્રાંત પરિણામ પત્રક '!W33)</f>
        <v/>
      </c>
      <c r="AJ33" s="396" t="str">
        <f>IF('સત્રાંત પરિણામ પત્રક '!X33="","",'સત્રાંત પરિણામ પત્રક '!X33)</f>
        <v/>
      </c>
      <c r="AK33" s="396" t="str">
        <f>IF('સત્રાંત પરિણામ પત્રક '!Y33="","",'સત્રાંત પરિણામ પત્રક '!Y33)</f>
        <v/>
      </c>
      <c r="AL33" s="286"/>
      <c r="AM33" s="286"/>
      <c r="AN33" s="286"/>
      <c r="AO33" s="397">
        <f t="shared" si="7"/>
        <v>0</v>
      </c>
      <c r="AP33" s="4" t="str">
        <f t="shared" si="8"/>
        <v/>
      </c>
      <c r="AQ33" s="4">
        <f>IF('વાર્ષિક પરિણામ પત્રક '!$C33="","",'વાર્ષિક પરિણામ પત્રક '!C33)</f>
        <v>26</v>
      </c>
      <c r="AR33" s="396" t="str">
        <f>IF('સત્રાંત પરિણામ પત્રક '!AB33="","",'સત્રાંત પરિણામ પત્રક '!AB33)</f>
        <v/>
      </c>
      <c r="AS33" s="396" t="str">
        <f>IF('સત્રાંત પરિણામ પત્રક '!AC33="","",'સત્રાંત પરિણામ પત્રક '!AC33)</f>
        <v/>
      </c>
      <c r="AT33" s="396" t="str">
        <f>IF('સત્રાંત પરિણામ પત્રક '!AD33="","",'સત્રાંત પરિણામ પત્રક '!AD33)</f>
        <v/>
      </c>
      <c r="AU33" s="286"/>
      <c r="AV33" s="286"/>
      <c r="AW33" s="286"/>
      <c r="AX33" s="397">
        <f t="shared" si="9"/>
        <v>0</v>
      </c>
      <c r="AY33" s="4" t="str">
        <f t="shared" si="10"/>
        <v/>
      </c>
      <c r="AZ33" s="396" t="str">
        <f>IF('સત્રાંત પરિણામ પત્રક '!AH33="","",'સત્રાંત પરિણામ પત્રક '!AH33)</f>
        <v/>
      </c>
      <c r="BA33" s="396" t="str">
        <f>IF('સત્રાંત પરિણામ પત્રક '!AI33="","",'સત્રાંત પરિણામ પત્રક '!AI33)</f>
        <v/>
      </c>
      <c r="BB33" s="396" t="str">
        <f>IF('સત્રાંત પરિણામ પત્રક '!AJ33="","",'સત્રાંત પરિણામ પત્રક '!AJ33)</f>
        <v/>
      </c>
      <c r="BC33" s="286"/>
      <c r="BD33" s="286"/>
      <c r="BE33" s="286"/>
      <c r="BF33" s="397">
        <f t="shared" si="11"/>
        <v>0</v>
      </c>
      <c r="BG33" s="4" t="str">
        <f t="shared" si="12"/>
        <v/>
      </c>
      <c r="BH33" s="396" t="str">
        <f>IF('સત્રાંત પરિણામ પત્રક '!AM33="","",'સત્રાંત પરિણામ પત્રક '!AM33)</f>
        <v/>
      </c>
      <c r="BI33" s="396" t="str">
        <f>IF('સત્રાંત પરિણામ પત્રક '!AN33="","",'સત્રાંત પરિણામ પત્રક '!AN33)</f>
        <v/>
      </c>
      <c r="BJ33" s="396" t="str">
        <f>IF('સત્રાંત પરિણામ પત્રક '!AO33="","",'સત્રાંત પરિણામ પત્રક '!AO33)</f>
        <v/>
      </c>
      <c r="BK33" s="286"/>
      <c r="BL33" s="286"/>
      <c r="BM33" s="286"/>
      <c r="BN33" s="397">
        <f t="shared" si="18"/>
        <v>0</v>
      </c>
      <c r="BO33" s="4" t="str">
        <f t="shared" si="14"/>
        <v/>
      </c>
      <c r="BP33" s="110"/>
      <c r="BQ33" s="110"/>
      <c r="BR33" s="4">
        <f>IF('વાર્ષિક પરિણામ પત્રક '!$C33="","",'વાર્ષિક પરિણામ પત્રક '!C33)</f>
        <v>26</v>
      </c>
      <c r="BS33" s="286"/>
      <c r="BT33" s="3" t="str">
        <f t="shared" si="15"/>
        <v/>
      </c>
      <c r="BU33" s="397">
        <f t="shared" si="1"/>
        <v>0</v>
      </c>
      <c r="BV33" s="397">
        <f t="shared" si="16"/>
        <v>0</v>
      </c>
      <c r="BW33" s="4" t="str">
        <f t="shared" si="17"/>
        <v/>
      </c>
    </row>
    <row r="34" spans="1:75" ht="21" customHeight="1">
      <c r="A34" s="38" t="str">
        <f>IF('DATA ENTRY'!$N29="","",'DATA ENTRY'!N29)</f>
        <v/>
      </c>
      <c r="B34" s="46" t="str">
        <f>IF('DATA ENTRY'!$P29="","",'DATA ENTRY'!P29)</f>
        <v/>
      </c>
      <c r="C34" s="38">
        <f>IF('DATA ENTRY'!$L29="","",'DATA ENTRY'!L29)</f>
        <v>27</v>
      </c>
      <c r="D34" s="186" t="str">
        <f>IF('DATA ENTRY'!$M29="","",'DATA ENTRY'!M29)</f>
        <v/>
      </c>
      <c r="E34" s="38" t="str">
        <f>IF('DATA ENTRY'!$Q29="","",'DATA ENTRY'!Q29)</f>
        <v/>
      </c>
      <c r="F34" s="39" t="str">
        <f>IF('DATA ENTRY'!$R29="","",'DATA ENTRY'!R29)</f>
        <v/>
      </c>
      <c r="G34" s="40" t="str">
        <f>IF('DATA ENTRY'!$S29="","",'DATA ENTRY'!S29)</f>
        <v/>
      </c>
      <c r="H34" s="396" t="str">
        <f>IF('સત્રાંત પરિણામ પત્રક '!E34="","",'સત્રાંત પરિણામ પત્રક '!E34)</f>
        <v/>
      </c>
      <c r="I34" s="396" t="str">
        <f>IF('સત્રાંત પરિણામ પત્રક '!F34="","",'સત્રાંત પરિણામ પત્રક '!F34)</f>
        <v/>
      </c>
      <c r="J34" s="396" t="str">
        <f>IF('સત્રાંત પરિણામ પત્રક '!G34="","",'સત્રાંત પરિણામ પત્રક '!G34)</f>
        <v/>
      </c>
      <c r="K34" s="286"/>
      <c r="L34" s="286"/>
      <c r="M34" s="286"/>
      <c r="N34" s="397">
        <f t="shared" si="0"/>
        <v>0</v>
      </c>
      <c r="O34" s="107" t="str">
        <f t="shared" si="2"/>
        <v/>
      </c>
      <c r="P34" s="111"/>
      <c r="Q34" s="112"/>
      <c r="R34" s="108">
        <f>IF('વાર્ષિક પરિણામ પત્રક '!$C34="","",'વાર્ષિક પરિણામ પત્રક '!C34)</f>
        <v>27</v>
      </c>
      <c r="S34" s="396" t="str">
        <f>IF('સત્રાંત પરિણામ પત્રક '!J34="","",'સત્રાંત પરિણામ પત્રક '!J34)</f>
        <v/>
      </c>
      <c r="T34" s="396" t="str">
        <f>IF('સત્રાંત પરિણામ પત્રક '!K34="","",'સત્રાંત પરિણામ પત્રક '!K34)</f>
        <v/>
      </c>
      <c r="U34" s="396" t="str">
        <f>IF('સત્રાંત પરિણામ પત્રક '!L34="","",'સત્રાંત પરિણામ પત્રક '!L34)</f>
        <v/>
      </c>
      <c r="V34" s="286"/>
      <c r="W34" s="286"/>
      <c r="X34" s="286"/>
      <c r="Y34" s="397">
        <f t="shared" si="3"/>
        <v>0</v>
      </c>
      <c r="Z34" s="4" t="str">
        <f t="shared" si="4"/>
        <v/>
      </c>
      <c r="AA34" s="396" t="str">
        <f>IF('સત્રાંત પરિણામ પત્રક '!R34="","",'સત્રાંત પરિણામ પત્રક '!R34)</f>
        <v/>
      </c>
      <c r="AB34" s="396" t="str">
        <f>IF('સત્રાંત પરિણામ પત્રક '!S34="","",'સત્રાંત પરિણામ પત્રક '!S34)</f>
        <v/>
      </c>
      <c r="AC34" s="396" t="str">
        <f>IF('સત્રાંત પરિણામ પત્રક '!T34="","",'સત્રાંત પરિણામ પત્રક '!T34)</f>
        <v/>
      </c>
      <c r="AD34" s="286"/>
      <c r="AE34" s="286"/>
      <c r="AF34" s="286"/>
      <c r="AG34" s="397">
        <f t="shared" si="5"/>
        <v>0</v>
      </c>
      <c r="AH34" s="4" t="str">
        <f t="shared" si="6"/>
        <v/>
      </c>
      <c r="AI34" s="396" t="str">
        <f>IF('સત્રાંત પરિણામ પત્રક '!W34="","",'સત્રાંત પરિણામ પત્રક '!W34)</f>
        <v/>
      </c>
      <c r="AJ34" s="396" t="str">
        <f>IF('સત્રાંત પરિણામ પત્રક '!X34="","",'સત્રાંત પરિણામ પત્રક '!X34)</f>
        <v/>
      </c>
      <c r="AK34" s="396" t="str">
        <f>IF('સત્રાંત પરિણામ પત્રક '!Y34="","",'સત્રાંત પરિણામ પત્રક '!Y34)</f>
        <v/>
      </c>
      <c r="AL34" s="286"/>
      <c r="AM34" s="286"/>
      <c r="AN34" s="286"/>
      <c r="AO34" s="397">
        <f t="shared" si="7"/>
        <v>0</v>
      </c>
      <c r="AP34" s="4" t="str">
        <f t="shared" si="8"/>
        <v/>
      </c>
      <c r="AQ34" s="4">
        <f>IF('વાર્ષિક પરિણામ પત્રક '!$C34="","",'વાર્ષિક પરિણામ પત્રક '!C34)</f>
        <v>27</v>
      </c>
      <c r="AR34" s="396" t="str">
        <f>IF('સત્રાંત પરિણામ પત્રક '!AB34="","",'સત્રાંત પરિણામ પત્રક '!AB34)</f>
        <v/>
      </c>
      <c r="AS34" s="396" t="str">
        <f>IF('સત્રાંત પરિણામ પત્રક '!AC34="","",'સત્રાંત પરિણામ પત્રક '!AC34)</f>
        <v/>
      </c>
      <c r="AT34" s="396" t="str">
        <f>IF('સત્રાંત પરિણામ પત્રક '!AD34="","",'સત્રાંત પરિણામ પત્રક '!AD34)</f>
        <v/>
      </c>
      <c r="AU34" s="286"/>
      <c r="AV34" s="286"/>
      <c r="AW34" s="286"/>
      <c r="AX34" s="397">
        <f t="shared" si="9"/>
        <v>0</v>
      </c>
      <c r="AY34" s="4" t="str">
        <f t="shared" si="10"/>
        <v/>
      </c>
      <c r="AZ34" s="396" t="str">
        <f>IF('સત્રાંત પરિણામ પત્રક '!AH34="","",'સત્રાંત પરિણામ પત્રક '!AH34)</f>
        <v/>
      </c>
      <c r="BA34" s="396" t="str">
        <f>IF('સત્રાંત પરિણામ પત્રક '!AI34="","",'સત્રાંત પરિણામ પત્રક '!AI34)</f>
        <v/>
      </c>
      <c r="BB34" s="396" t="str">
        <f>IF('સત્રાંત પરિણામ પત્રક '!AJ34="","",'સત્રાંત પરિણામ પત્રક '!AJ34)</f>
        <v/>
      </c>
      <c r="BC34" s="286"/>
      <c r="BD34" s="286"/>
      <c r="BE34" s="286"/>
      <c r="BF34" s="397">
        <f t="shared" si="11"/>
        <v>0</v>
      </c>
      <c r="BG34" s="4" t="str">
        <f t="shared" si="12"/>
        <v/>
      </c>
      <c r="BH34" s="396" t="str">
        <f>IF('સત્રાંત પરિણામ પત્રક '!AM34="","",'સત્રાંત પરિણામ પત્રક '!AM34)</f>
        <v/>
      </c>
      <c r="BI34" s="396" t="str">
        <f>IF('સત્રાંત પરિણામ પત્રક '!AN34="","",'સત્રાંત પરિણામ પત્રક '!AN34)</f>
        <v/>
      </c>
      <c r="BJ34" s="396" t="str">
        <f>IF('સત્રાંત પરિણામ પત્રક '!AO34="","",'સત્રાંત પરિણામ પત્રક '!AO34)</f>
        <v/>
      </c>
      <c r="BK34" s="286"/>
      <c r="BL34" s="286"/>
      <c r="BM34" s="286"/>
      <c r="BN34" s="397">
        <f t="shared" si="18"/>
        <v>0</v>
      </c>
      <c r="BO34" s="4" t="str">
        <f t="shared" si="14"/>
        <v/>
      </c>
      <c r="BP34" s="110"/>
      <c r="BQ34" s="110"/>
      <c r="BR34" s="4">
        <f>IF('વાર્ષિક પરિણામ પત્રક '!$C34="","",'વાર્ષિક પરિણામ પત્રક '!C34)</f>
        <v>27</v>
      </c>
      <c r="BS34" s="286"/>
      <c r="BT34" s="3" t="str">
        <f t="shared" si="15"/>
        <v/>
      </c>
      <c r="BU34" s="397">
        <f t="shared" si="1"/>
        <v>0</v>
      </c>
      <c r="BV34" s="397">
        <f t="shared" si="16"/>
        <v>0</v>
      </c>
      <c r="BW34" s="4" t="str">
        <f t="shared" si="17"/>
        <v/>
      </c>
    </row>
    <row r="35" spans="1:75" ht="21" customHeight="1">
      <c r="A35" s="38" t="str">
        <f>IF('DATA ENTRY'!$N30="","",'DATA ENTRY'!N30)</f>
        <v/>
      </c>
      <c r="B35" s="46" t="str">
        <f>IF('DATA ENTRY'!$P30="","",'DATA ENTRY'!P30)</f>
        <v/>
      </c>
      <c r="C35" s="38">
        <f>IF('DATA ENTRY'!$L30="","",'DATA ENTRY'!L30)</f>
        <v>28</v>
      </c>
      <c r="D35" s="186" t="str">
        <f>IF('DATA ENTRY'!$M30="","",'DATA ENTRY'!M30)</f>
        <v/>
      </c>
      <c r="E35" s="38" t="str">
        <f>IF('DATA ENTRY'!$Q30="","",'DATA ENTRY'!Q30)</f>
        <v/>
      </c>
      <c r="F35" s="39" t="str">
        <f>IF('DATA ENTRY'!$R30="","",'DATA ENTRY'!R30)</f>
        <v/>
      </c>
      <c r="G35" s="40" t="str">
        <f>IF('DATA ENTRY'!$S30="","",'DATA ENTRY'!S30)</f>
        <v/>
      </c>
      <c r="H35" s="396" t="str">
        <f>IF('સત્રાંત પરિણામ પત્રક '!E35="","",'સત્રાંત પરિણામ પત્રક '!E35)</f>
        <v/>
      </c>
      <c r="I35" s="396" t="str">
        <f>IF('સત્રાંત પરિણામ પત્રક '!F35="","",'સત્રાંત પરિણામ પત્રક '!F35)</f>
        <v/>
      </c>
      <c r="J35" s="396" t="str">
        <f>IF('સત્રાંત પરિણામ પત્રક '!G35="","",'સત્રાંત પરિણામ પત્રક '!G35)</f>
        <v/>
      </c>
      <c r="K35" s="286"/>
      <c r="L35" s="286"/>
      <c r="M35" s="286"/>
      <c r="N35" s="397">
        <f t="shared" si="0"/>
        <v>0</v>
      </c>
      <c r="O35" s="107" t="str">
        <f t="shared" si="2"/>
        <v/>
      </c>
      <c r="P35" s="111"/>
      <c r="Q35" s="112"/>
      <c r="R35" s="108">
        <f>IF('વાર્ષિક પરિણામ પત્રક '!$C35="","",'વાર્ષિક પરિણામ પત્રક '!C35)</f>
        <v>28</v>
      </c>
      <c r="S35" s="396" t="str">
        <f>IF('સત્રાંત પરિણામ પત્રક '!J35="","",'સત્રાંત પરિણામ પત્રક '!J35)</f>
        <v/>
      </c>
      <c r="T35" s="396" t="str">
        <f>IF('સત્રાંત પરિણામ પત્રક '!K35="","",'સત્રાંત પરિણામ પત્રક '!K35)</f>
        <v/>
      </c>
      <c r="U35" s="396" t="str">
        <f>IF('સત્રાંત પરિણામ પત્રક '!L35="","",'સત્રાંત પરિણામ પત્રક '!L35)</f>
        <v/>
      </c>
      <c r="V35" s="286"/>
      <c r="W35" s="286"/>
      <c r="X35" s="286"/>
      <c r="Y35" s="397">
        <f t="shared" si="3"/>
        <v>0</v>
      </c>
      <c r="Z35" s="4" t="str">
        <f t="shared" si="4"/>
        <v/>
      </c>
      <c r="AA35" s="396" t="str">
        <f>IF('સત્રાંત પરિણામ પત્રક '!R35="","",'સત્રાંત પરિણામ પત્રક '!R35)</f>
        <v/>
      </c>
      <c r="AB35" s="396" t="str">
        <f>IF('સત્રાંત પરિણામ પત્રક '!S35="","",'સત્રાંત પરિણામ પત્રક '!S35)</f>
        <v/>
      </c>
      <c r="AC35" s="396" t="str">
        <f>IF('સત્રાંત પરિણામ પત્રક '!T35="","",'સત્રાંત પરિણામ પત્રક '!T35)</f>
        <v/>
      </c>
      <c r="AD35" s="286"/>
      <c r="AE35" s="286"/>
      <c r="AF35" s="286"/>
      <c r="AG35" s="397">
        <f t="shared" si="5"/>
        <v>0</v>
      </c>
      <c r="AH35" s="4" t="str">
        <f t="shared" si="6"/>
        <v/>
      </c>
      <c r="AI35" s="396" t="str">
        <f>IF('સત્રાંત પરિણામ પત્રક '!W35="","",'સત્રાંત પરિણામ પત્રક '!W35)</f>
        <v/>
      </c>
      <c r="AJ35" s="396" t="str">
        <f>IF('સત્રાંત પરિણામ પત્રક '!X35="","",'સત્રાંત પરિણામ પત્રક '!X35)</f>
        <v/>
      </c>
      <c r="AK35" s="396" t="str">
        <f>IF('સત્રાંત પરિણામ પત્રક '!Y35="","",'સત્રાંત પરિણામ પત્રક '!Y35)</f>
        <v/>
      </c>
      <c r="AL35" s="286"/>
      <c r="AM35" s="286"/>
      <c r="AN35" s="286"/>
      <c r="AO35" s="397">
        <f t="shared" si="7"/>
        <v>0</v>
      </c>
      <c r="AP35" s="4" t="str">
        <f t="shared" si="8"/>
        <v/>
      </c>
      <c r="AQ35" s="4">
        <f>IF('વાર્ષિક પરિણામ પત્રક '!$C35="","",'વાર્ષિક પરિણામ પત્રક '!C35)</f>
        <v>28</v>
      </c>
      <c r="AR35" s="396" t="str">
        <f>IF('સત્રાંત પરિણામ પત્રક '!AB35="","",'સત્રાંત પરિણામ પત્રક '!AB35)</f>
        <v/>
      </c>
      <c r="AS35" s="396" t="str">
        <f>IF('સત્રાંત પરિણામ પત્રક '!AC35="","",'સત્રાંત પરિણામ પત્રક '!AC35)</f>
        <v/>
      </c>
      <c r="AT35" s="396" t="str">
        <f>IF('સત્રાંત પરિણામ પત્રક '!AD35="","",'સત્રાંત પરિણામ પત્રક '!AD35)</f>
        <v/>
      </c>
      <c r="AU35" s="286"/>
      <c r="AV35" s="286"/>
      <c r="AW35" s="286"/>
      <c r="AX35" s="397">
        <f t="shared" si="9"/>
        <v>0</v>
      </c>
      <c r="AY35" s="4" t="str">
        <f t="shared" si="10"/>
        <v/>
      </c>
      <c r="AZ35" s="396" t="str">
        <f>IF('સત્રાંત પરિણામ પત્રક '!AH35="","",'સત્રાંત પરિણામ પત્રક '!AH35)</f>
        <v/>
      </c>
      <c r="BA35" s="396" t="str">
        <f>IF('સત્રાંત પરિણામ પત્રક '!AI35="","",'સત્રાંત પરિણામ પત્રક '!AI35)</f>
        <v/>
      </c>
      <c r="BB35" s="396" t="str">
        <f>IF('સત્રાંત પરિણામ પત્રક '!AJ35="","",'સત્રાંત પરિણામ પત્રક '!AJ35)</f>
        <v/>
      </c>
      <c r="BC35" s="286"/>
      <c r="BD35" s="286"/>
      <c r="BE35" s="286"/>
      <c r="BF35" s="397">
        <f t="shared" si="11"/>
        <v>0</v>
      </c>
      <c r="BG35" s="4" t="str">
        <f t="shared" si="12"/>
        <v/>
      </c>
      <c r="BH35" s="396" t="str">
        <f>IF('સત્રાંત પરિણામ પત્રક '!AM35="","",'સત્રાંત પરિણામ પત્રક '!AM35)</f>
        <v/>
      </c>
      <c r="BI35" s="396" t="str">
        <f>IF('સત્રાંત પરિણામ પત્રક '!AN35="","",'સત્રાંત પરિણામ પત્રક '!AN35)</f>
        <v/>
      </c>
      <c r="BJ35" s="396" t="str">
        <f>IF('સત્રાંત પરિણામ પત્રક '!AO35="","",'સત્રાંત પરિણામ પત્રક '!AO35)</f>
        <v/>
      </c>
      <c r="BK35" s="286"/>
      <c r="BL35" s="286"/>
      <c r="BM35" s="286"/>
      <c r="BN35" s="397">
        <f t="shared" si="18"/>
        <v>0</v>
      </c>
      <c r="BO35" s="4" t="str">
        <f t="shared" si="14"/>
        <v/>
      </c>
      <c r="BP35" s="110"/>
      <c r="BQ35" s="110"/>
      <c r="BR35" s="4">
        <f>IF('વાર્ષિક પરિણામ પત્રક '!$C35="","",'વાર્ષિક પરિણામ પત્રક '!C35)</f>
        <v>28</v>
      </c>
      <c r="BS35" s="286"/>
      <c r="BT35" s="3" t="str">
        <f t="shared" si="15"/>
        <v/>
      </c>
      <c r="BU35" s="397">
        <f t="shared" si="1"/>
        <v>0</v>
      </c>
      <c r="BV35" s="397">
        <f t="shared" si="16"/>
        <v>0</v>
      </c>
      <c r="BW35" s="4" t="str">
        <f t="shared" si="17"/>
        <v/>
      </c>
    </row>
    <row r="36" spans="1:75" ht="21" customHeight="1">
      <c r="A36" s="38" t="str">
        <f>IF('DATA ENTRY'!$N31="","",'DATA ENTRY'!N31)</f>
        <v/>
      </c>
      <c r="B36" s="46" t="str">
        <f>IF('DATA ENTRY'!$P31="","",'DATA ENTRY'!P31)</f>
        <v/>
      </c>
      <c r="C36" s="38">
        <f>IF('DATA ENTRY'!$L31="","",'DATA ENTRY'!L31)</f>
        <v>29</v>
      </c>
      <c r="D36" s="186" t="str">
        <f>IF('DATA ENTRY'!$M31="","",'DATA ENTRY'!M31)</f>
        <v/>
      </c>
      <c r="E36" s="38" t="str">
        <f>IF('DATA ENTRY'!$Q31="","",'DATA ENTRY'!Q31)</f>
        <v/>
      </c>
      <c r="F36" s="39" t="str">
        <f>IF('DATA ENTRY'!$R31="","",'DATA ENTRY'!R31)</f>
        <v/>
      </c>
      <c r="G36" s="40" t="str">
        <f>IF('DATA ENTRY'!$S31="","",'DATA ENTRY'!S31)</f>
        <v/>
      </c>
      <c r="H36" s="396" t="str">
        <f>IF('સત્રાંત પરિણામ પત્રક '!E36="","",'સત્રાંત પરિણામ પત્રક '!E36)</f>
        <v/>
      </c>
      <c r="I36" s="396" t="str">
        <f>IF('સત્રાંત પરિણામ પત્રક '!F36="","",'સત્રાંત પરિણામ પત્રક '!F36)</f>
        <v/>
      </c>
      <c r="J36" s="396" t="str">
        <f>IF('સત્રાંત પરિણામ પત્રક '!G36="","",'સત્રાંત પરિણામ પત્રક '!G36)</f>
        <v/>
      </c>
      <c r="K36" s="286"/>
      <c r="L36" s="286"/>
      <c r="M36" s="286"/>
      <c r="N36" s="397">
        <f t="shared" si="0"/>
        <v>0</v>
      </c>
      <c r="O36" s="107" t="str">
        <f t="shared" si="2"/>
        <v/>
      </c>
      <c r="P36" s="111"/>
      <c r="Q36" s="112"/>
      <c r="R36" s="108">
        <f>IF('વાર્ષિક પરિણામ પત્રક '!$C36="","",'વાર્ષિક પરિણામ પત્રક '!C36)</f>
        <v>29</v>
      </c>
      <c r="S36" s="396" t="str">
        <f>IF('સત્રાંત પરિણામ પત્રક '!J36="","",'સત્રાંત પરિણામ પત્રક '!J36)</f>
        <v/>
      </c>
      <c r="T36" s="396" t="str">
        <f>IF('સત્રાંત પરિણામ પત્રક '!K36="","",'સત્રાંત પરિણામ પત્રક '!K36)</f>
        <v/>
      </c>
      <c r="U36" s="396" t="str">
        <f>IF('સત્રાંત પરિણામ પત્રક '!L36="","",'સત્રાંત પરિણામ પત્રક '!L36)</f>
        <v/>
      </c>
      <c r="V36" s="286"/>
      <c r="W36" s="286"/>
      <c r="X36" s="286"/>
      <c r="Y36" s="397">
        <f t="shared" si="3"/>
        <v>0</v>
      </c>
      <c r="Z36" s="4" t="str">
        <f t="shared" si="4"/>
        <v/>
      </c>
      <c r="AA36" s="396" t="str">
        <f>IF('સત્રાંત પરિણામ પત્રક '!R36="","",'સત્રાંત પરિણામ પત્રક '!R36)</f>
        <v/>
      </c>
      <c r="AB36" s="396" t="str">
        <f>IF('સત્રાંત પરિણામ પત્રક '!S36="","",'સત્રાંત પરિણામ પત્રક '!S36)</f>
        <v/>
      </c>
      <c r="AC36" s="396" t="str">
        <f>IF('સત્રાંત પરિણામ પત્રક '!T36="","",'સત્રાંત પરિણામ પત્રક '!T36)</f>
        <v/>
      </c>
      <c r="AD36" s="286"/>
      <c r="AE36" s="286"/>
      <c r="AF36" s="286"/>
      <c r="AG36" s="397">
        <f t="shared" si="5"/>
        <v>0</v>
      </c>
      <c r="AH36" s="4" t="str">
        <f t="shared" si="6"/>
        <v/>
      </c>
      <c r="AI36" s="396" t="str">
        <f>IF('સત્રાંત પરિણામ પત્રક '!W36="","",'સત્રાંત પરિણામ પત્રક '!W36)</f>
        <v/>
      </c>
      <c r="AJ36" s="396" t="str">
        <f>IF('સત્રાંત પરિણામ પત્રક '!X36="","",'સત્રાંત પરિણામ પત્રક '!X36)</f>
        <v/>
      </c>
      <c r="AK36" s="396" t="str">
        <f>IF('સત્રાંત પરિણામ પત્રક '!Y36="","",'સત્રાંત પરિણામ પત્રક '!Y36)</f>
        <v/>
      </c>
      <c r="AL36" s="286"/>
      <c r="AM36" s="286"/>
      <c r="AN36" s="286"/>
      <c r="AO36" s="397">
        <f t="shared" si="7"/>
        <v>0</v>
      </c>
      <c r="AP36" s="4" t="str">
        <f t="shared" si="8"/>
        <v/>
      </c>
      <c r="AQ36" s="4">
        <f>IF('વાર્ષિક પરિણામ પત્રક '!$C36="","",'વાર્ષિક પરિણામ પત્રક '!C36)</f>
        <v>29</v>
      </c>
      <c r="AR36" s="396" t="str">
        <f>IF('સત્રાંત પરિણામ પત્રક '!AB36="","",'સત્રાંત પરિણામ પત્રક '!AB36)</f>
        <v/>
      </c>
      <c r="AS36" s="396" t="str">
        <f>IF('સત્રાંત પરિણામ પત્રક '!AC36="","",'સત્રાંત પરિણામ પત્રક '!AC36)</f>
        <v/>
      </c>
      <c r="AT36" s="396" t="str">
        <f>IF('સત્રાંત પરિણામ પત્રક '!AD36="","",'સત્રાંત પરિણામ પત્રક '!AD36)</f>
        <v/>
      </c>
      <c r="AU36" s="286"/>
      <c r="AV36" s="286"/>
      <c r="AW36" s="286"/>
      <c r="AX36" s="397">
        <f t="shared" si="9"/>
        <v>0</v>
      </c>
      <c r="AY36" s="4" t="str">
        <f t="shared" si="10"/>
        <v/>
      </c>
      <c r="AZ36" s="396" t="str">
        <f>IF('સત્રાંત પરિણામ પત્રક '!AH36="","",'સત્રાંત પરિણામ પત્રક '!AH36)</f>
        <v/>
      </c>
      <c r="BA36" s="396" t="str">
        <f>IF('સત્રાંત પરિણામ પત્રક '!AI36="","",'સત્રાંત પરિણામ પત્રક '!AI36)</f>
        <v/>
      </c>
      <c r="BB36" s="396" t="str">
        <f>IF('સત્રાંત પરિણામ પત્રક '!AJ36="","",'સત્રાંત પરિણામ પત્રક '!AJ36)</f>
        <v/>
      </c>
      <c r="BC36" s="286"/>
      <c r="BD36" s="286"/>
      <c r="BE36" s="286"/>
      <c r="BF36" s="397">
        <f t="shared" si="11"/>
        <v>0</v>
      </c>
      <c r="BG36" s="4" t="str">
        <f t="shared" si="12"/>
        <v/>
      </c>
      <c r="BH36" s="396" t="str">
        <f>IF('સત્રાંત પરિણામ પત્રક '!AM36="","",'સત્રાંત પરિણામ પત્રક '!AM36)</f>
        <v/>
      </c>
      <c r="BI36" s="396" t="str">
        <f>IF('સત્રાંત પરિણામ પત્રક '!AN36="","",'સત્રાંત પરિણામ પત્રક '!AN36)</f>
        <v/>
      </c>
      <c r="BJ36" s="396" t="str">
        <f>IF('સત્રાંત પરિણામ પત્રક '!AO36="","",'સત્રાંત પરિણામ પત્રક '!AO36)</f>
        <v/>
      </c>
      <c r="BK36" s="286"/>
      <c r="BL36" s="286"/>
      <c r="BM36" s="286"/>
      <c r="BN36" s="397">
        <f t="shared" si="18"/>
        <v>0</v>
      </c>
      <c r="BO36" s="4" t="str">
        <f t="shared" si="14"/>
        <v/>
      </c>
      <c r="BP36" s="110"/>
      <c r="BQ36" s="110"/>
      <c r="BR36" s="4">
        <f>IF('વાર્ષિક પરિણામ પત્રક '!$C36="","",'વાર્ષિક પરિણામ પત્રક '!C36)</f>
        <v>29</v>
      </c>
      <c r="BS36" s="286"/>
      <c r="BT36" s="3" t="str">
        <f t="shared" si="15"/>
        <v/>
      </c>
      <c r="BU36" s="397">
        <f t="shared" si="1"/>
        <v>0</v>
      </c>
      <c r="BV36" s="397">
        <f t="shared" si="16"/>
        <v>0</v>
      </c>
      <c r="BW36" s="4" t="str">
        <f t="shared" si="17"/>
        <v/>
      </c>
    </row>
    <row r="37" spans="1:75" ht="21" customHeight="1">
      <c r="A37" s="38" t="str">
        <f>IF('DATA ENTRY'!$N32="","",'DATA ENTRY'!N32)</f>
        <v/>
      </c>
      <c r="B37" s="46" t="str">
        <f>IF('DATA ENTRY'!$P32="","",'DATA ENTRY'!P32)</f>
        <v/>
      </c>
      <c r="C37" s="38">
        <f>IF('DATA ENTRY'!$L32="","",'DATA ENTRY'!L32)</f>
        <v>30</v>
      </c>
      <c r="D37" s="186" t="str">
        <f>IF('DATA ENTRY'!$M32="","",'DATA ENTRY'!M32)</f>
        <v/>
      </c>
      <c r="E37" s="38" t="str">
        <f>IF('DATA ENTRY'!$Q32="","",'DATA ENTRY'!Q32)</f>
        <v/>
      </c>
      <c r="F37" s="39" t="str">
        <f>IF('DATA ENTRY'!$R32="","",'DATA ENTRY'!R32)</f>
        <v/>
      </c>
      <c r="G37" s="40" t="str">
        <f>IF('DATA ENTRY'!$S32="","",'DATA ENTRY'!S32)</f>
        <v/>
      </c>
      <c r="H37" s="396" t="str">
        <f>IF('સત્રાંત પરિણામ પત્રક '!E37="","",'સત્રાંત પરિણામ પત્રક '!E37)</f>
        <v/>
      </c>
      <c r="I37" s="396" t="str">
        <f>IF('સત્રાંત પરિણામ પત્રક '!F37="","",'સત્રાંત પરિણામ પત્રક '!F37)</f>
        <v/>
      </c>
      <c r="J37" s="396" t="str">
        <f>IF('સત્રાંત પરિણામ પત્રક '!G37="","",'સત્રાંત પરિણામ પત્રક '!G37)</f>
        <v/>
      </c>
      <c r="K37" s="286"/>
      <c r="L37" s="286"/>
      <c r="M37" s="286"/>
      <c r="N37" s="397">
        <f t="shared" si="0"/>
        <v>0</v>
      </c>
      <c r="O37" s="107" t="str">
        <f t="shared" si="2"/>
        <v/>
      </c>
      <c r="P37" s="111"/>
      <c r="Q37" s="112"/>
      <c r="R37" s="108">
        <f>IF('વાર્ષિક પરિણામ પત્રક '!$C37="","",'વાર્ષિક પરિણામ પત્રક '!C37)</f>
        <v>30</v>
      </c>
      <c r="S37" s="396" t="str">
        <f>IF('સત્રાંત પરિણામ પત્રક '!J37="","",'સત્રાંત પરિણામ પત્રક '!J37)</f>
        <v/>
      </c>
      <c r="T37" s="396" t="str">
        <f>IF('સત્રાંત પરિણામ પત્રક '!K37="","",'સત્રાંત પરિણામ પત્રક '!K37)</f>
        <v/>
      </c>
      <c r="U37" s="396" t="str">
        <f>IF('સત્રાંત પરિણામ પત્રક '!L37="","",'સત્રાંત પરિણામ પત્રક '!L37)</f>
        <v/>
      </c>
      <c r="V37" s="286"/>
      <c r="W37" s="286"/>
      <c r="X37" s="286"/>
      <c r="Y37" s="397">
        <f t="shared" si="3"/>
        <v>0</v>
      </c>
      <c r="Z37" s="4" t="str">
        <f t="shared" si="4"/>
        <v/>
      </c>
      <c r="AA37" s="396" t="str">
        <f>IF('સત્રાંત પરિણામ પત્રક '!R37="","",'સત્રાંત પરિણામ પત્રક '!R37)</f>
        <v/>
      </c>
      <c r="AB37" s="396" t="str">
        <f>IF('સત્રાંત પરિણામ પત્રક '!S37="","",'સત્રાંત પરિણામ પત્રક '!S37)</f>
        <v/>
      </c>
      <c r="AC37" s="396" t="str">
        <f>IF('સત્રાંત પરિણામ પત્રક '!T37="","",'સત્રાંત પરિણામ પત્રક '!T37)</f>
        <v/>
      </c>
      <c r="AD37" s="286"/>
      <c r="AE37" s="286"/>
      <c r="AF37" s="286"/>
      <c r="AG37" s="397">
        <f t="shared" si="5"/>
        <v>0</v>
      </c>
      <c r="AH37" s="4" t="str">
        <f t="shared" si="6"/>
        <v/>
      </c>
      <c r="AI37" s="396" t="str">
        <f>IF('સત્રાંત પરિણામ પત્રક '!W37="","",'સત્રાંત પરિણામ પત્રક '!W37)</f>
        <v/>
      </c>
      <c r="AJ37" s="396" t="str">
        <f>IF('સત્રાંત પરિણામ પત્રક '!X37="","",'સત્રાંત પરિણામ પત્રક '!X37)</f>
        <v/>
      </c>
      <c r="AK37" s="396" t="str">
        <f>IF('સત્રાંત પરિણામ પત્રક '!Y37="","",'સત્રાંત પરિણામ પત્રક '!Y37)</f>
        <v/>
      </c>
      <c r="AL37" s="286"/>
      <c r="AM37" s="286"/>
      <c r="AN37" s="286"/>
      <c r="AO37" s="397">
        <f t="shared" si="7"/>
        <v>0</v>
      </c>
      <c r="AP37" s="4" t="str">
        <f t="shared" si="8"/>
        <v/>
      </c>
      <c r="AQ37" s="4">
        <f>IF('વાર્ષિક પરિણામ પત્રક '!$C37="","",'વાર્ષિક પરિણામ પત્રક '!C37)</f>
        <v>30</v>
      </c>
      <c r="AR37" s="396" t="str">
        <f>IF('સત્રાંત પરિણામ પત્રક '!AB37="","",'સત્રાંત પરિણામ પત્રક '!AB37)</f>
        <v/>
      </c>
      <c r="AS37" s="396" t="str">
        <f>IF('સત્રાંત પરિણામ પત્રક '!AC37="","",'સત્રાંત પરિણામ પત્રક '!AC37)</f>
        <v/>
      </c>
      <c r="AT37" s="396" t="str">
        <f>IF('સત્રાંત પરિણામ પત્રક '!AD37="","",'સત્રાંત પરિણામ પત્રક '!AD37)</f>
        <v/>
      </c>
      <c r="AU37" s="286"/>
      <c r="AV37" s="286"/>
      <c r="AW37" s="286"/>
      <c r="AX37" s="397">
        <f t="shared" si="9"/>
        <v>0</v>
      </c>
      <c r="AY37" s="4" t="str">
        <f t="shared" si="10"/>
        <v/>
      </c>
      <c r="AZ37" s="396" t="str">
        <f>IF('સત્રાંત પરિણામ પત્રક '!AH37="","",'સત્રાંત પરિણામ પત્રક '!AH37)</f>
        <v/>
      </c>
      <c r="BA37" s="396" t="str">
        <f>IF('સત્રાંત પરિણામ પત્રક '!AI37="","",'સત્રાંત પરિણામ પત્રક '!AI37)</f>
        <v/>
      </c>
      <c r="BB37" s="396" t="str">
        <f>IF('સત્રાંત પરિણામ પત્રક '!AJ37="","",'સત્રાંત પરિણામ પત્રક '!AJ37)</f>
        <v/>
      </c>
      <c r="BC37" s="286"/>
      <c r="BD37" s="286"/>
      <c r="BE37" s="286"/>
      <c r="BF37" s="397">
        <f t="shared" si="11"/>
        <v>0</v>
      </c>
      <c r="BG37" s="4" t="str">
        <f t="shared" si="12"/>
        <v/>
      </c>
      <c r="BH37" s="396" t="str">
        <f>IF('સત્રાંત પરિણામ પત્રક '!AM37="","",'સત્રાંત પરિણામ પત્રક '!AM37)</f>
        <v/>
      </c>
      <c r="BI37" s="396" t="str">
        <f>IF('સત્રાંત પરિણામ પત્રક '!AN37="","",'સત્રાંત પરિણામ પત્રક '!AN37)</f>
        <v/>
      </c>
      <c r="BJ37" s="396" t="str">
        <f>IF('સત્રાંત પરિણામ પત્રક '!AO37="","",'સત્રાંત પરિણામ પત્રક '!AO37)</f>
        <v/>
      </c>
      <c r="BK37" s="286"/>
      <c r="BL37" s="286"/>
      <c r="BM37" s="286"/>
      <c r="BN37" s="397">
        <f t="shared" si="18"/>
        <v>0</v>
      </c>
      <c r="BO37" s="4" t="str">
        <f t="shared" si="14"/>
        <v/>
      </c>
      <c r="BP37" s="110"/>
      <c r="BQ37" s="110"/>
      <c r="BR37" s="4">
        <f>IF('વાર્ષિક પરિણામ પત્રક '!$C37="","",'વાર્ષિક પરિણામ પત્રક '!C37)</f>
        <v>30</v>
      </c>
      <c r="BS37" s="286"/>
      <c r="BT37" s="3" t="str">
        <f t="shared" si="15"/>
        <v/>
      </c>
      <c r="BU37" s="397">
        <f t="shared" si="1"/>
        <v>0</v>
      </c>
      <c r="BV37" s="397">
        <f t="shared" si="16"/>
        <v>0</v>
      </c>
      <c r="BW37" s="4" t="str">
        <f t="shared" si="17"/>
        <v/>
      </c>
    </row>
    <row r="38" spans="1:75" ht="21" customHeight="1">
      <c r="A38" s="38" t="str">
        <f>IF('DATA ENTRY'!$N33="","",'DATA ENTRY'!N33)</f>
        <v/>
      </c>
      <c r="B38" s="46" t="str">
        <f>IF('DATA ENTRY'!$P33="","",'DATA ENTRY'!P33)</f>
        <v/>
      </c>
      <c r="C38" s="38">
        <f>IF('DATA ENTRY'!$L33="","",'DATA ENTRY'!L33)</f>
        <v>31</v>
      </c>
      <c r="D38" s="186" t="str">
        <f>IF('DATA ENTRY'!$M33="","",'DATA ENTRY'!M33)</f>
        <v/>
      </c>
      <c r="E38" s="38" t="str">
        <f>IF('DATA ENTRY'!$Q33="","",'DATA ENTRY'!Q33)</f>
        <v/>
      </c>
      <c r="F38" s="39" t="str">
        <f>IF('DATA ENTRY'!$R33="","",'DATA ENTRY'!R33)</f>
        <v/>
      </c>
      <c r="G38" s="40" t="str">
        <f>IF('DATA ENTRY'!$S33="","",'DATA ENTRY'!S33)</f>
        <v/>
      </c>
      <c r="H38" s="396" t="str">
        <f>IF('સત્રાંત પરિણામ પત્રક '!E38="","",'સત્રાંત પરિણામ પત્રક '!E38)</f>
        <v/>
      </c>
      <c r="I38" s="396" t="str">
        <f>IF('સત્રાંત પરિણામ પત્રક '!F38="","",'સત્રાંત પરિણામ પત્રક '!F38)</f>
        <v/>
      </c>
      <c r="J38" s="396" t="str">
        <f>IF('સત્રાંત પરિણામ પત્રક '!G38="","",'સત્રાંત પરિણામ પત્રક '!G38)</f>
        <v/>
      </c>
      <c r="K38" s="286"/>
      <c r="L38" s="286"/>
      <c r="M38" s="286"/>
      <c r="N38" s="397">
        <f t="shared" si="0"/>
        <v>0</v>
      </c>
      <c r="O38" s="107" t="str">
        <f t="shared" si="2"/>
        <v/>
      </c>
      <c r="P38" s="111"/>
      <c r="Q38" s="112"/>
      <c r="R38" s="108">
        <f>IF('વાર્ષિક પરિણામ પત્રક '!$C38="","",'વાર્ષિક પરિણામ પત્રક '!C38)</f>
        <v>31</v>
      </c>
      <c r="S38" s="396" t="str">
        <f>IF('સત્રાંત પરિણામ પત્રક '!J38="","",'સત્રાંત પરિણામ પત્રક '!J38)</f>
        <v/>
      </c>
      <c r="T38" s="396" t="str">
        <f>IF('સત્રાંત પરિણામ પત્રક '!K38="","",'સત્રાંત પરિણામ પત્રક '!K38)</f>
        <v/>
      </c>
      <c r="U38" s="396" t="str">
        <f>IF('સત્રાંત પરિણામ પત્રક '!L38="","",'સત્રાંત પરિણામ પત્રક '!L38)</f>
        <v/>
      </c>
      <c r="V38" s="286"/>
      <c r="W38" s="286"/>
      <c r="X38" s="286"/>
      <c r="Y38" s="397">
        <f t="shared" si="3"/>
        <v>0</v>
      </c>
      <c r="Z38" s="4" t="str">
        <f t="shared" si="4"/>
        <v/>
      </c>
      <c r="AA38" s="396" t="str">
        <f>IF('સત્રાંત પરિણામ પત્રક '!R38="","",'સત્રાંત પરિણામ પત્રક '!R38)</f>
        <v/>
      </c>
      <c r="AB38" s="396" t="str">
        <f>IF('સત્રાંત પરિણામ પત્રક '!S38="","",'સત્રાંત પરિણામ પત્રક '!S38)</f>
        <v/>
      </c>
      <c r="AC38" s="396" t="str">
        <f>IF('સત્રાંત પરિણામ પત્રક '!T38="","",'સત્રાંત પરિણામ પત્રક '!T38)</f>
        <v/>
      </c>
      <c r="AD38" s="286"/>
      <c r="AE38" s="286"/>
      <c r="AF38" s="286"/>
      <c r="AG38" s="397">
        <f t="shared" si="5"/>
        <v>0</v>
      </c>
      <c r="AH38" s="4" t="str">
        <f t="shared" si="6"/>
        <v/>
      </c>
      <c r="AI38" s="396" t="str">
        <f>IF('સત્રાંત પરિણામ પત્રક '!W38="","",'સત્રાંત પરિણામ પત્રક '!W38)</f>
        <v/>
      </c>
      <c r="AJ38" s="396" t="str">
        <f>IF('સત્રાંત પરિણામ પત્રક '!X38="","",'સત્રાંત પરિણામ પત્રક '!X38)</f>
        <v/>
      </c>
      <c r="AK38" s="396" t="str">
        <f>IF('સત્રાંત પરિણામ પત્રક '!Y38="","",'સત્રાંત પરિણામ પત્રક '!Y38)</f>
        <v/>
      </c>
      <c r="AL38" s="286"/>
      <c r="AM38" s="286"/>
      <c r="AN38" s="286"/>
      <c r="AO38" s="397">
        <f t="shared" si="7"/>
        <v>0</v>
      </c>
      <c r="AP38" s="4" t="str">
        <f t="shared" si="8"/>
        <v/>
      </c>
      <c r="AQ38" s="4">
        <f>IF('વાર્ષિક પરિણામ પત્રક '!$C38="","",'વાર્ષિક પરિણામ પત્રક '!C38)</f>
        <v>31</v>
      </c>
      <c r="AR38" s="396" t="str">
        <f>IF('સત્રાંત પરિણામ પત્રક '!AB38="","",'સત્રાંત પરિણામ પત્રક '!AB38)</f>
        <v/>
      </c>
      <c r="AS38" s="396" t="str">
        <f>IF('સત્રાંત પરિણામ પત્રક '!AC38="","",'સત્રાંત પરિણામ પત્રક '!AC38)</f>
        <v/>
      </c>
      <c r="AT38" s="396" t="str">
        <f>IF('સત્રાંત પરિણામ પત્રક '!AD38="","",'સત્રાંત પરિણામ પત્રક '!AD38)</f>
        <v/>
      </c>
      <c r="AU38" s="286"/>
      <c r="AV38" s="286"/>
      <c r="AW38" s="286"/>
      <c r="AX38" s="397">
        <f t="shared" si="9"/>
        <v>0</v>
      </c>
      <c r="AY38" s="4" t="str">
        <f t="shared" si="10"/>
        <v/>
      </c>
      <c r="AZ38" s="396" t="str">
        <f>IF('સત્રાંત પરિણામ પત્રક '!AH38="","",'સત્રાંત પરિણામ પત્રક '!AH38)</f>
        <v/>
      </c>
      <c r="BA38" s="396" t="str">
        <f>IF('સત્રાંત પરિણામ પત્રક '!AI38="","",'સત્રાંત પરિણામ પત્રક '!AI38)</f>
        <v/>
      </c>
      <c r="BB38" s="396" t="str">
        <f>IF('સત્રાંત પરિણામ પત્રક '!AJ38="","",'સત્રાંત પરિણામ પત્રક '!AJ38)</f>
        <v/>
      </c>
      <c r="BC38" s="286"/>
      <c r="BD38" s="286"/>
      <c r="BE38" s="286"/>
      <c r="BF38" s="397">
        <f t="shared" si="11"/>
        <v>0</v>
      </c>
      <c r="BG38" s="4" t="str">
        <f t="shared" si="12"/>
        <v/>
      </c>
      <c r="BH38" s="396" t="str">
        <f>IF('સત્રાંત પરિણામ પત્રક '!AM38="","",'સત્રાંત પરિણામ પત્રક '!AM38)</f>
        <v/>
      </c>
      <c r="BI38" s="396" t="str">
        <f>IF('સત્રાંત પરિણામ પત્રક '!AN38="","",'સત્રાંત પરિણામ પત્રક '!AN38)</f>
        <v/>
      </c>
      <c r="BJ38" s="396" t="str">
        <f>IF('સત્રાંત પરિણામ પત્રક '!AO38="","",'સત્રાંત પરિણામ પત્રક '!AO38)</f>
        <v/>
      </c>
      <c r="BK38" s="286"/>
      <c r="BL38" s="286"/>
      <c r="BM38" s="286"/>
      <c r="BN38" s="397">
        <f t="shared" si="18"/>
        <v>0</v>
      </c>
      <c r="BO38" s="4" t="str">
        <f t="shared" si="14"/>
        <v/>
      </c>
      <c r="BP38" s="110"/>
      <c r="BQ38" s="110"/>
      <c r="BR38" s="4">
        <f>IF('વાર્ષિક પરિણામ પત્રક '!$C38="","",'વાર્ષિક પરિણામ પત્રક '!C38)</f>
        <v>31</v>
      </c>
      <c r="BS38" s="286"/>
      <c r="BT38" s="3" t="str">
        <f t="shared" si="15"/>
        <v/>
      </c>
      <c r="BU38" s="397">
        <f t="shared" si="1"/>
        <v>0</v>
      </c>
      <c r="BV38" s="397">
        <f t="shared" si="16"/>
        <v>0</v>
      </c>
      <c r="BW38" s="4" t="str">
        <f t="shared" si="17"/>
        <v/>
      </c>
    </row>
    <row r="39" spans="1:75" ht="21" customHeight="1">
      <c r="A39" s="38" t="str">
        <f>IF('DATA ENTRY'!$N34="","",'DATA ENTRY'!N34)</f>
        <v/>
      </c>
      <c r="B39" s="46" t="str">
        <f>IF('DATA ENTRY'!$P34="","",'DATA ENTRY'!P34)</f>
        <v/>
      </c>
      <c r="C39" s="38">
        <f>IF('DATA ENTRY'!$L34="","",'DATA ENTRY'!L34)</f>
        <v>32</v>
      </c>
      <c r="D39" s="186" t="str">
        <f>IF('DATA ENTRY'!$M34="","",'DATA ENTRY'!M34)</f>
        <v/>
      </c>
      <c r="E39" s="38" t="str">
        <f>IF('DATA ENTRY'!$Q34="","",'DATA ENTRY'!Q34)</f>
        <v/>
      </c>
      <c r="F39" s="39" t="str">
        <f>IF('DATA ENTRY'!$R34="","",'DATA ENTRY'!R34)</f>
        <v/>
      </c>
      <c r="G39" s="40" t="str">
        <f>IF('DATA ENTRY'!$S34="","",'DATA ENTRY'!S34)</f>
        <v/>
      </c>
      <c r="H39" s="396" t="str">
        <f>IF('સત્રાંત પરિણામ પત્રક '!E39="","",'સત્રાંત પરિણામ પત્રક '!E39)</f>
        <v/>
      </c>
      <c r="I39" s="396" t="str">
        <f>IF('સત્રાંત પરિણામ પત્રક '!F39="","",'સત્રાંત પરિણામ પત્રક '!F39)</f>
        <v/>
      </c>
      <c r="J39" s="396" t="str">
        <f>IF('સત્રાંત પરિણામ પત્રક '!G39="","",'સત્રાંત પરિણામ પત્રક '!G39)</f>
        <v/>
      </c>
      <c r="K39" s="286"/>
      <c r="L39" s="286"/>
      <c r="M39" s="286"/>
      <c r="N39" s="397">
        <f t="shared" si="0"/>
        <v>0</v>
      </c>
      <c r="O39" s="107" t="str">
        <f t="shared" si="2"/>
        <v/>
      </c>
      <c r="P39" s="111"/>
      <c r="Q39" s="112"/>
      <c r="R39" s="108">
        <f>IF('વાર્ષિક પરિણામ પત્રક '!$C39="","",'વાર્ષિક પરિણામ પત્રક '!C39)</f>
        <v>32</v>
      </c>
      <c r="S39" s="396" t="str">
        <f>IF('સત્રાંત પરિણામ પત્રક '!J39="","",'સત્રાંત પરિણામ પત્રક '!J39)</f>
        <v/>
      </c>
      <c r="T39" s="396" t="str">
        <f>IF('સત્રાંત પરિણામ પત્રક '!K39="","",'સત્રાંત પરિણામ પત્રક '!K39)</f>
        <v/>
      </c>
      <c r="U39" s="396" t="str">
        <f>IF('સત્રાંત પરિણામ પત્રક '!L39="","",'સત્રાંત પરિણામ પત્રક '!L39)</f>
        <v/>
      </c>
      <c r="V39" s="286"/>
      <c r="W39" s="286"/>
      <c r="X39" s="286"/>
      <c r="Y39" s="397">
        <f t="shared" si="3"/>
        <v>0</v>
      </c>
      <c r="Z39" s="4" t="str">
        <f t="shared" si="4"/>
        <v/>
      </c>
      <c r="AA39" s="396" t="str">
        <f>IF('સત્રાંત પરિણામ પત્રક '!R39="","",'સત્રાંત પરિણામ પત્રક '!R39)</f>
        <v/>
      </c>
      <c r="AB39" s="396" t="str">
        <f>IF('સત્રાંત પરિણામ પત્રક '!S39="","",'સત્રાંત પરિણામ પત્રક '!S39)</f>
        <v/>
      </c>
      <c r="AC39" s="396" t="str">
        <f>IF('સત્રાંત પરિણામ પત્રક '!T39="","",'સત્રાંત પરિણામ પત્રક '!T39)</f>
        <v/>
      </c>
      <c r="AD39" s="286"/>
      <c r="AE39" s="286"/>
      <c r="AF39" s="286"/>
      <c r="AG39" s="397">
        <f t="shared" si="5"/>
        <v>0</v>
      </c>
      <c r="AH39" s="4" t="str">
        <f t="shared" si="6"/>
        <v/>
      </c>
      <c r="AI39" s="396" t="str">
        <f>IF('સત્રાંત પરિણામ પત્રક '!W39="","",'સત્રાંત પરિણામ પત્રક '!W39)</f>
        <v/>
      </c>
      <c r="AJ39" s="396" t="str">
        <f>IF('સત્રાંત પરિણામ પત્રક '!X39="","",'સત્રાંત પરિણામ પત્રક '!X39)</f>
        <v/>
      </c>
      <c r="AK39" s="396" t="str">
        <f>IF('સત્રાંત પરિણામ પત્રક '!Y39="","",'સત્રાંત પરિણામ પત્રક '!Y39)</f>
        <v/>
      </c>
      <c r="AL39" s="286"/>
      <c r="AM39" s="286"/>
      <c r="AN39" s="286"/>
      <c r="AO39" s="397">
        <f t="shared" si="7"/>
        <v>0</v>
      </c>
      <c r="AP39" s="4" t="str">
        <f t="shared" si="8"/>
        <v/>
      </c>
      <c r="AQ39" s="4">
        <f>IF('વાર્ષિક પરિણામ પત્રક '!$C39="","",'વાર્ષિક પરિણામ પત્રક '!C39)</f>
        <v>32</v>
      </c>
      <c r="AR39" s="396" t="str">
        <f>IF('સત્રાંત પરિણામ પત્રક '!AB39="","",'સત્રાંત પરિણામ પત્રક '!AB39)</f>
        <v/>
      </c>
      <c r="AS39" s="396" t="str">
        <f>IF('સત્રાંત પરિણામ પત્રક '!AC39="","",'સત્રાંત પરિણામ પત્રક '!AC39)</f>
        <v/>
      </c>
      <c r="AT39" s="396" t="str">
        <f>IF('સત્રાંત પરિણામ પત્રક '!AD39="","",'સત્રાંત પરિણામ પત્રક '!AD39)</f>
        <v/>
      </c>
      <c r="AU39" s="286"/>
      <c r="AV39" s="286"/>
      <c r="AW39" s="286"/>
      <c r="AX39" s="397">
        <f t="shared" si="9"/>
        <v>0</v>
      </c>
      <c r="AY39" s="4" t="str">
        <f t="shared" si="10"/>
        <v/>
      </c>
      <c r="AZ39" s="396" t="str">
        <f>IF('સત્રાંત પરિણામ પત્રક '!AH39="","",'સત્રાંત પરિણામ પત્રક '!AH39)</f>
        <v/>
      </c>
      <c r="BA39" s="396" t="str">
        <f>IF('સત્રાંત પરિણામ પત્રક '!AI39="","",'સત્રાંત પરિણામ પત્રક '!AI39)</f>
        <v/>
      </c>
      <c r="BB39" s="396" t="str">
        <f>IF('સત્રાંત પરિણામ પત્રક '!AJ39="","",'સત્રાંત પરિણામ પત્રક '!AJ39)</f>
        <v/>
      </c>
      <c r="BC39" s="286"/>
      <c r="BD39" s="286"/>
      <c r="BE39" s="286"/>
      <c r="BF39" s="397">
        <f t="shared" si="11"/>
        <v>0</v>
      </c>
      <c r="BG39" s="4" t="str">
        <f t="shared" si="12"/>
        <v/>
      </c>
      <c r="BH39" s="396" t="str">
        <f>IF('સત્રાંત પરિણામ પત્રક '!AM39="","",'સત્રાંત પરિણામ પત્રક '!AM39)</f>
        <v/>
      </c>
      <c r="BI39" s="396" t="str">
        <f>IF('સત્રાંત પરિણામ પત્રક '!AN39="","",'સત્રાંત પરિણામ પત્રક '!AN39)</f>
        <v/>
      </c>
      <c r="BJ39" s="396" t="str">
        <f>IF('સત્રાંત પરિણામ પત્રક '!AO39="","",'સત્રાંત પરિણામ પત્રક '!AO39)</f>
        <v/>
      </c>
      <c r="BK39" s="286"/>
      <c r="BL39" s="286"/>
      <c r="BM39" s="286"/>
      <c r="BN39" s="397">
        <f t="shared" si="18"/>
        <v>0</v>
      </c>
      <c r="BO39" s="4" t="str">
        <f t="shared" si="14"/>
        <v/>
      </c>
      <c r="BP39" s="110"/>
      <c r="BQ39" s="110"/>
      <c r="BR39" s="4">
        <f>IF('વાર્ષિક પરિણામ પત્રક '!$C39="","",'વાર્ષિક પરિણામ પત્રક '!C39)</f>
        <v>32</v>
      </c>
      <c r="BS39" s="286"/>
      <c r="BT39" s="3" t="str">
        <f t="shared" si="15"/>
        <v/>
      </c>
      <c r="BU39" s="397">
        <f t="shared" ref="BU39:BU77" si="19">N39+Y39+AG39+AO39+AX39+BF39+BN39+BS39</f>
        <v>0</v>
      </c>
      <c r="BV39" s="397">
        <f t="shared" si="16"/>
        <v>0</v>
      </c>
      <c r="BW39" s="4" t="str">
        <f t="shared" si="17"/>
        <v/>
      </c>
    </row>
    <row r="40" spans="1:75" ht="21" customHeight="1">
      <c r="A40" s="38" t="str">
        <f>IF('DATA ENTRY'!$N35="","",'DATA ENTRY'!N35)</f>
        <v/>
      </c>
      <c r="B40" s="46" t="str">
        <f>IF('DATA ENTRY'!$P35="","",'DATA ENTRY'!P35)</f>
        <v/>
      </c>
      <c r="C40" s="38">
        <f>IF('DATA ENTRY'!$L35="","",'DATA ENTRY'!L35)</f>
        <v>33</v>
      </c>
      <c r="D40" s="186" t="str">
        <f>IF('DATA ENTRY'!$M35="","",'DATA ENTRY'!M35)</f>
        <v/>
      </c>
      <c r="E40" s="38" t="str">
        <f>IF('DATA ENTRY'!$Q35="","",'DATA ENTRY'!Q35)</f>
        <v/>
      </c>
      <c r="F40" s="39" t="str">
        <f>IF('DATA ENTRY'!$R35="","",'DATA ENTRY'!R35)</f>
        <v/>
      </c>
      <c r="G40" s="40" t="str">
        <f>IF('DATA ENTRY'!$S35="","",'DATA ENTRY'!S35)</f>
        <v/>
      </c>
      <c r="H40" s="396" t="str">
        <f>IF('સત્રાંત પરિણામ પત્રક '!E40="","",'સત્રાંત પરિણામ પત્રક '!E40)</f>
        <v/>
      </c>
      <c r="I40" s="396" t="str">
        <f>IF('સત્રાંત પરિણામ પત્રક '!F40="","",'સત્રાંત પરિણામ પત્રક '!F40)</f>
        <v/>
      </c>
      <c r="J40" s="396" t="str">
        <f>IF('સત્રાંત પરિણામ પત્રક '!G40="","",'સત્રાંત પરિણામ પત્રક '!G40)</f>
        <v/>
      </c>
      <c r="K40" s="286"/>
      <c r="L40" s="286"/>
      <c r="M40" s="286"/>
      <c r="N40" s="397">
        <f t="shared" si="0"/>
        <v>0</v>
      </c>
      <c r="O40" s="107" t="str">
        <f t="shared" si="2"/>
        <v/>
      </c>
      <c r="P40" s="111"/>
      <c r="Q40" s="112"/>
      <c r="R40" s="108">
        <f>IF('વાર્ષિક પરિણામ પત્રક '!$C40="","",'વાર્ષિક પરિણામ પત્રક '!C40)</f>
        <v>33</v>
      </c>
      <c r="S40" s="396" t="str">
        <f>IF('સત્રાંત પરિણામ પત્રક '!J40="","",'સત્રાંત પરિણામ પત્રક '!J40)</f>
        <v/>
      </c>
      <c r="T40" s="396" t="str">
        <f>IF('સત્રાંત પરિણામ પત્રક '!K40="","",'સત્રાંત પરિણામ પત્રક '!K40)</f>
        <v/>
      </c>
      <c r="U40" s="396" t="str">
        <f>IF('સત્રાંત પરિણામ પત્રક '!L40="","",'સત્રાંત પરિણામ પત્રક '!L40)</f>
        <v/>
      </c>
      <c r="V40" s="286"/>
      <c r="W40" s="286"/>
      <c r="X40" s="286"/>
      <c r="Y40" s="397">
        <f t="shared" si="3"/>
        <v>0</v>
      </c>
      <c r="Z40" s="4" t="str">
        <f t="shared" si="4"/>
        <v/>
      </c>
      <c r="AA40" s="396" t="str">
        <f>IF('સત્રાંત પરિણામ પત્રક '!R40="","",'સત્રાંત પરિણામ પત્રક '!R40)</f>
        <v/>
      </c>
      <c r="AB40" s="396" t="str">
        <f>IF('સત્રાંત પરિણામ પત્રક '!S40="","",'સત્રાંત પરિણામ પત્રક '!S40)</f>
        <v/>
      </c>
      <c r="AC40" s="396" t="str">
        <f>IF('સત્રાંત પરિણામ પત્રક '!T40="","",'સત્રાંત પરિણામ પત્રક '!T40)</f>
        <v/>
      </c>
      <c r="AD40" s="286"/>
      <c r="AE40" s="286"/>
      <c r="AF40" s="286"/>
      <c r="AG40" s="397">
        <f t="shared" si="5"/>
        <v>0</v>
      </c>
      <c r="AH40" s="4" t="str">
        <f t="shared" si="6"/>
        <v/>
      </c>
      <c r="AI40" s="396" t="str">
        <f>IF('સત્રાંત પરિણામ પત્રક '!W40="","",'સત્રાંત પરિણામ પત્રક '!W40)</f>
        <v/>
      </c>
      <c r="AJ40" s="396" t="str">
        <f>IF('સત્રાંત પરિણામ પત્રક '!X40="","",'સત્રાંત પરિણામ પત્રક '!X40)</f>
        <v/>
      </c>
      <c r="AK40" s="396" t="str">
        <f>IF('સત્રાંત પરિણામ પત્રક '!Y40="","",'સત્રાંત પરિણામ પત્રક '!Y40)</f>
        <v/>
      </c>
      <c r="AL40" s="286"/>
      <c r="AM40" s="286"/>
      <c r="AN40" s="286"/>
      <c r="AO40" s="397">
        <f t="shared" si="7"/>
        <v>0</v>
      </c>
      <c r="AP40" s="4" t="str">
        <f t="shared" si="8"/>
        <v/>
      </c>
      <c r="AQ40" s="4">
        <f>IF('વાર્ષિક પરિણામ પત્રક '!$C40="","",'વાર્ષિક પરિણામ પત્રક '!C40)</f>
        <v>33</v>
      </c>
      <c r="AR40" s="396" t="str">
        <f>IF('સત્રાંત પરિણામ પત્રક '!AB40="","",'સત્રાંત પરિણામ પત્રક '!AB40)</f>
        <v/>
      </c>
      <c r="AS40" s="396" t="str">
        <f>IF('સત્રાંત પરિણામ પત્રક '!AC40="","",'સત્રાંત પરિણામ પત્રક '!AC40)</f>
        <v/>
      </c>
      <c r="AT40" s="396" t="str">
        <f>IF('સત્રાંત પરિણામ પત્રક '!AD40="","",'સત્રાંત પરિણામ પત્રક '!AD40)</f>
        <v/>
      </c>
      <c r="AU40" s="286"/>
      <c r="AV40" s="286"/>
      <c r="AW40" s="286"/>
      <c r="AX40" s="397">
        <f t="shared" si="9"/>
        <v>0</v>
      </c>
      <c r="AY40" s="4" t="str">
        <f t="shared" si="10"/>
        <v/>
      </c>
      <c r="AZ40" s="396" t="str">
        <f>IF('સત્રાંત પરિણામ પત્રક '!AH40="","",'સત્રાંત પરિણામ પત્રક '!AH40)</f>
        <v/>
      </c>
      <c r="BA40" s="396" t="str">
        <f>IF('સત્રાંત પરિણામ પત્રક '!AI40="","",'સત્રાંત પરિણામ પત્રક '!AI40)</f>
        <v/>
      </c>
      <c r="BB40" s="396" t="str">
        <f>IF('સત્રાંત પરિણામ પત્રક '!AJ40="","",'સત્રાંત પરિણામ પત્રક '!AJ40)</f>
        <v/>
      </c>
      <c r="BC40" s="286"/>
      <c r="BD40" s="286"/>
      <c r="BE40" s="286"/>
      <c r="BF40" s="397">
        <f t="shared" si="11"/>
        <v>0</v>
      </c>
      <c r="BG40" s="4" t="str">
        <f t="shared" si="12"/>
        <v/>
      </c>
      <c r="BH40" s="396" t="str">
        <f>IF('સત્રાંત પરિણામ પત્રક '!AM40="","",'સત્રાંત પરિણામ પત્રક '!AM40)</f>
        <v/>
      </c>
      <c r="BI40" s="396" t="str">
        <f>IF('સત્રાંત પરિણામ પત્રક '!AN40="","",'સત્રાંત પરિણામ પત્રક '!AN40)</f>
        <v/>
      </c>
      <c r="BJ40" s="396" t="str">
        <f>IF('સત્રાંત પરિણામ પત્રક '!AO40="","",'સત્રાંત પરિણામ પત્રક '!AO40)</f>
        <v/>
      </c>
      <c r="BK40" s="286"/>
      <c r="BL40" s="286"/>
      <c r="BM40" s="286"/>
      <c r="BN40" s="397">
        <f t="shared" si="18"/>
        <v>0</v>
      </c>
      <c r="BO40" s="4" t="str">
        <f t="shared" si="14"/>
        <v/>
      </c>
      <c r="BP40" s="110"/>
      <c r="BQ40" s="110"/>
      <c r="BR40" s="4">
        <f>IF('વાર્ષિક પરિણામ પત્રક '!$C40="","",'વાર્ષિક પરિણામ પત્રક '!C40)</f>
        <v>33</v>
      </c>
      <c r="BS40" s="286"/>
      <c r="BT40" s="3" t="str">
        <f t="shared" si="15"/>
        <v/>
      </c>
      <c r="BU40" s="397">
        <f t="shared" si="19"/>
        <v>0</v>
      </c>
      <c r="BV40" s="397">
        <f t="shared" si="16"/>
        <v>0</v>
      </c>
      <c r="BW40" s="4" t="str">
        <f t="shared" si="17"/>
        <v/>
      </c>
    </row>
    <row r="41" spans="1:75" ht="21" customHeight="1">
      <c r="A41" s="38" t="str">
        <f>IF('DATA ENTRY'!$N36="","",'DATA ENTRY'!N36)</f>
        <v/>
      </c>
      <c r="B41" s="46" t="str">
        <f>IF('DATA ENTRY'!$P36="","",'DATA ENTRY'!P36)</f>
        <v/>
      </c>
      <c r="C41" s="38">
        <f>IF('DATA ENTRY'!$L36="","",'DATA ENTRY'!L36)</f>
        <v>34</v>
      </c>
      <c r="D41" s="186" t="str">
        <f>IF('DATA ENTRY'!$M36="","",'DATA ENTRY'!M36)</f>
        <v/>
      </c>
      <c r="E41" s="38" t="str">
        <f>IF('DATA ENTRY'!$Q36="","",'DATA ENTRY'!Q36)</f>
        <v/>
      </c>
      <c r="F41" s="39" t="str">
        <f>IF('DATA ENTRY'!$R36="","",'DATA ENTRY'!R36)</f>
        <v/>
      </c>
      <c r="G41" s="40" t="str">
        <f>IF('DATA ENTRY'!$S36="","",'DATA ENTRY'!S36)</f>
        <v/>
      </c>
      <c r="H41" s="396" t="str">
        <f>IF('સત્રાંત પરિણામ પત્રક '!E41="","",'સત્રાંત પરિણામ પત્રક '!E41)</f>
        <v/>
      </c>
      <c r="I41" s="396" t="str">
        <f>IF('સત્રાંત પરિણામ પત્રક '!F41="","",'સત્રાંત પરિણામ પત્રક '!F41)</f>
        <v/>
      </c>
      <c r="J41" s="396" t="str">
        <f>IF('સત્રાંત પરિણામ પત્રક '!G41="","",'સત્રાંત પરિણામ પત્રક '!G41)</f>
        <v/>
      </c>
      <c r="K41" s="286"/>
      <c r="L41" s="286"/>
      <c r="M41" s="286"/>
      <c r="N41" s="397">
        <f t="shared" si="0"/>
        <v>0</v>
      </c>
      <c r="O41" s="107" t="str">
        <f t="shared" si="2"/>
        <v/>
      </c>
      <c r="P41" s="111"/>
      <c r="Q41" s="112"/>
      <c r="R41" s="108">
        <f>IF('વાર્ષિક પરિણામ પત્રક '!$C41="","",'વાર્ષિક પરિણામ પત્રક '!C41)</f>
        <v>34</v>
      </c>
      <c r="S41" s="396" t="str">
        <f>IF('સત્રાંત પરિણામ પત્રક '!J41="","",'સત્રાંત પરિણામ પત્રક '!J41)</f>
        <v/>
      </c>
      <c r="T41" s="396" t="str">
        <f>IF('સત્રાંત પરિણામ પત્રક '!K41="","",'સત્રાંત પરિણામ પત્રક '!K41)</f>
        <v/>
      </c>
      <c r="U41" s="396" t="str">
        <f>IF('સત્રાંત પરિણામ પત્રક '!L41="","",'સત્રાંત પરિણામ પત્રક '!L41)</f>
        <v/>
      </c>
      <c r="V41" s="286"/>
      <c r="W41" s="286"/>
      <c r="X41" s="286"/>
      <c r="Y41" s="397">
        <f t="shared" si="3"/>
        <v>0</v>
      </c>
      <c r="Z41" s="4" t="str">
        <f t="shared" si="4"/>
        <v/>
      </c>
      <c r="AA41" s="396" t="str">
        <f>IF('સત્રાંત પરિણામ પત્રક '!R41="","",'સત્રાંત પરિણામ પત્રક '!R41)</f>
        <v/>
      </c>
      <c r="AB41" s="396" t="str">
        <f>IF('સત્રાંત પરિણામ પત્રક '!S41="","",'સત્રાંત પરિણામ પત્રક '!S41)</f>
        <v/>
      </c>
      <c r="AC41" s="396" t="str">
        <f>IF('સત્રાંત પરિણામ પત્રક '!T41="","",'સત્રાંત પરિણામ પત્રક '!T41)</f>
        <v/>
      </c>
      <c r="AD41" s="286"/>
      <c r="AE41" s="286"/>
      <c r="AF41" s="286"/>
      <c r="AG41" s="397">
        <f t="shared" si="5"/>
        <v>0</v>
      </c>
      <c r="AH41" s="4" t="str">
        <f t="shared" si="6"/>
        <v/>
      </c>
      <c r="AI41" s="396" t="str">
        <f>IF('સત્રાંત પરિણામ પત્રક '!W41="","",'સત્રાંત પરિણામ પત્રક '!W41)</f>
        <v/>
      </c>
      <c r="AJ41" s="396" t="str">
        <f>IF('સત્રાંત પરિણામ પત્રક '!X41="","",'સત્રાંત પરિણામ પત્રક '!X41)</f>
        <v/>
      </c>
      <c r="AK41" s="396" t="str">
        <f>IF('સત્રાંત પરિણામ પત્રક '!Y41="","",'સત્રાંત પરિણામ પત્રક '!Y41)</f>
        <v/>
      </c>
      <c r="AL41" s="286"/>
      <c r="AM41" s="286"/>
      <c r="AN41" s="286"/>
      <c r="AO41" s="397">
        <f t="shared" si="7"/>
        <v>0</v>
      </c>
      <c r="AP41" s="4" t="str">
        <f t="shared" si="8"/>
        <v/>
      </c>
      <c r="AQ41" s="4">
        <f>IF('વાર્ષિક પરિણામ પત્રક '!$C41="","",'વાર્ષિક પરિણામ પત્રક '!C41)</f>
        <v>34</v>
      </c>
      <c r="AR41" s="396" t="str">
        <f>IF('સત્રાંત પરિણામ પત્રક '!AB41="","",'સત્રાંત પરિણામ પત્રક '!AB41)</f>
        <v/>
      </c>
      <c r="AS41" s="396" t="str">
        <f>IF('સત્રાંત પરિણામ પત્રક '!AC41="","",'સત્રાંત પરિણામ પત્રક '!AC41)</f>
        <v/>
      </c>
      <c r="AT41" s="396" t="str">
        <f>IF('સત્રાંત પરિણામ પત્રક '!AD41="","",'સત્રાંત પરિણામ પત્રક '!AD41)</f>
        <v/>
      </c>
      <c r="AU41" s="286"/>
      <c r="AV41" s="286"/>
      <c r="AW41" s="286"/>
      <c r="AX41" s="397">
        <f t="shared" si="9"/>
        <v>0</v>
      </c>
      <c r="AY41" s="4" t="str">
        <f t="shared" si="10"/>
        <v/>
      </c>
      <c r="AZ41" s="396" t="str">
        <f>IF('સત્રાંત પરિણામ પત્રક '!AH41="","",'સત્રાંત પરિણામ પત્રક '!AH41)</f>
        <v/>
      </c>
      <c r="BA41" s="396" t="str">
        <f>IF('સત્રાંત પરિણામ પત્રક '!AI41="","",'સત્રાંત પરિણામ પત્રક '!AI41)</f>
        <v/>
      </c>
      <c r="BB41" s="396" t="str">
        <f>IF('સત્રાંત પરિણામ પત્રક '!AJ41="","",'સત્રાંત પરિણામ પત્રક '!AJ41)</f>
        <v/>
      </c>
      <c r="BC41" s="286"/>
      <c r="BD41" s="286"/>
      <c r="BE41" s="286"/>
      <c r="BF41" s="397">
        <f t="shared" si="11"/>
        <v>0</v>
      </c>
      <c r="BG41" s="4" t="str">
        <f t="shared" si="12"/>
        <v/>
      </c>
      <c r="BH41" s="396" t="str">
        <f>IF('સત્રાંત પરિણામ પત્રક '!AM41="","",'સત્રાંત પરિણામ પત્રક '!AM41)</f>
        <v/>
      </c>
      <c r="BI41" s="396" t="str">
        <f>IF('સત્રાંત પરિણામ પત્રક '!AN41="","",'સત્રાંત પરિણામ પત્રક '!AN41)</f>
        <v/>
      </c>
      <c r="BJ41" s="396" t="str">
        <f>IF('સત્રાંત પરિણામ પત્રક '!AO41="","",'સત્રાંત પરિણામ પત્રક '!AO41)</f>
        <v/>
      </c>
      <c r="BK41" s="286"/>
      <c r="BL41" s="286"/>
      <c r="BM41" s="286"/>
      <c r="BN41" s="397">
        <f t="shared" si="18"/>
        <v>0</v>
      </c>
      <c r="BO41" s="4" t="str">
        <f t="shared" si="14"/>
        <v/>
      </c>
      <c r="BP41" s="110"/>
      <c r="BQ41" s="110"/>
      <c r="BR41" s="4">
        <f>IF('વાર્ષિક પરિણામ પત્રક '!$C41="","",'વાર્ષિક પરિણામ પત્રક '!C41)</f>
        <v>34</v>
      </c>
      <c r="BS41" s="286"/>
      <c r="BT41" s="3" t="str">
        <f t="shared" si="15"/>
        <v/>
      </c>
      <c r="BU41" s="397">
        <f t="shared" si="19"/>
        <v>0</v>
      </c>
      <c r="BV41" s="397">
        <f t="shared" si="16"/>
        <v>0</v>
      </c>
      <c r="BW41" s="4" t="str">
        <f t="shared" si="17"/>
        <v/>
      </c>
    </row>
    <row r="42" spans="1:75" ht="21" customHeight="1">
      <c r="A42" s="38" t="str">
        <f>IF('DATA ENTRY'!$N37="","",'DATA ENTRY'!N37)</f>
        <v/>
      </c>
      <c r="B42" s="46" t="str">
        <f>IF('DATA ENTRY'!$P37="","",'DATA ENTRY'!P37)</f>
        <v/>
      </c>
      <c r="C42" s="38">
        <f>IF('DATA ENTRY'!$L37="","",'DATA ENTRY'!L37)</f>
        <v>35</v>
      </c>
      <c r="D42" s="186" t="str">
        <f>IF('DATA ENTRY'!$M37="","",'DATA ENTRY'!M37)</f>
        <v/>
      </c>
      <c r="E42" s="38" t="str">
        <f>IF('DATA ENTRY'!$Q37="","",'DATA ENTRY'!Q37)</f>
        <v/>
      </c>
      <c r="F42" s="39" t="str">
        <f>IF('DATA ENTRY'!$R37="","",'DATA ENTRY'!R37)</f>
        <v/>
      </c>
      <c r="G42" s="40" t="str">
        <f>IF('DATA ENTRY'!$S37="","",'DATA ENTRY'!S37)</f>
        <v/>
      </c>
      <c r="H42" s="396" t="str">
        <f>IF('સત્રાંત પરિણામ પત્રક '!E42="","",'સત્રાંત પરિણામ પત્રક '!E42)</f>
        <v/>
      </c>
      <c r="I42" s="396" t="str">
        <f>IF('સત્રાંત પરિણામ પત્રક '!F42="","",'સત્રાંત પરિણામ પત્રક '!F42)</f>
        <v/>
      </c>
      <c r="J42" s="396" t="str">
        <f>IF('સત્રાંત પરિણામ પત્રક '!G42="","",'સત્રાંત પરિણામ પત્રક '!G42)</f>
        <v/>
      </c>
      <c r="K42" s="286"/>
      <c r="L42" s="286"/>
      <c r="M42" s="286"/>
      <c r="N42" s="397">
        <f t="shared" si="0"/>
        <v>0</v>
      </c>
      <c r="O42" s="107" t="str">
        <f t="shared" si="2"/>
        <v/>
      </c>
      <c r="P42" s="111"/>
      <c r="Q42" s="112"/>
      <c r="R42" s="108">
        <f>IF('વાર્ષિક પરિણામ પત્રક '!$C42="","",'વાર્ષિક પરિણામ પત્રક '!C42)</f>
        <v>35</v>
      </c>
      <c r="S42" s="396" t="str">
        <f>IF('સત્રાંત પરિણામ પત્રક '!J42="","",'સત્રાંત પરિણામ પત્રક '!J42)</f>
        <v/>
      </c>
      <c r="T42" s="396" t="str">
        <f>IF('સત્રાંત પરિણામ પત્રક '!K42="","",'સત્રાંત પરિણામ પત્રક '!K42)</f>
        <v/>
      </c>
      <c r="U42" s="396" t="str">
        <f>IF('સત્રાંત પરિણામ પત્રક '!L42="","",'સત્રાંત પરિણામ પત્રક '!L42)</f>
        <v/>
      </c>
      <c r="V42" s="286"/>
      <c r="W42" s="286"/>
      <c r="X42" s="286"/>
      <c r="Y42" s="397">
        <f t="shared" si="3"/>
        <v>0</v>
      </c>
      <c r="Z42" s="4" t="str">
        <f t="shared" si="4"/>
        <v/>
      </c>
      <c r="AA42" s="396" t="str">
        <f>IF('સત્રાંત પરિણામ પત્રક '!R42="","",'સત્રાંત પરિણામ પત્રક '!R42)</f>
        <v/>
      </c>
      <c r="AB42" s="396" t="str">
        <f>IF('સત્રાંત પરિણામ પત્રક '!S42="","",'સત્રાંત પરિણામ પત્રક '!S42)</f>
        <v/>
      </c>
      <c r="AC42" s="396" t="str">
        <f>IF('સત્રાંત પરિણામ પત્રક '!T42="","",'સત્રાંત પરિણામ પત્રક '!T42)</f>
        <v/>
      </c>
      <c r="AD42" s="286"/>
      <c r="AE42" s="286"/>
      <c r="AF42" s="286"/>
      <c r="AG42" s="397">
        <f t="shared" si="5"/>
        <v>0</v>
      </c>
      <c r="AH42" s="4" t="str">
        <f t="shared" si="6"/>
        <v/>
      </c>
      <c r="AI42" s="396" t="str">
        <f>IF('સત્રાંત પરિણામ પત્રક '!W42="","",'સત્રાંત પરિણામ પત્રક '!W42)</f>
        <v/>
      </c>
      <c r="AJ42" s="396" t="str">
        <f>IF('સત્રાંત પરિણામ પત્રક '!X42="","",'સત્રાંત પરિણામ પત્રક '!X42)</f>
        <v/>
      </c>
      <c r="AK42" s="396" t="str">
        <f>IF('સત્રાંત પરિણામ પત્રક '!Y42="","",'સત્રાંત પરિણામ પત્રક '!Y42)</f>
        <v/>
      </c>
      <c r="AL42" s="286"/>
      <c r="AM42" s="286"/>
      <c r="AN42" s="286"/>
      <c r="AO42" s="397">
        <f t="shared" si="7"/>
        <v>0</v>
      </c>
      <c r="AP42" s="4" t="str">
        <f t="shared" si="8"/>
        <v/>
      </c>
      <c r="AQ42" s="4">
        <f>IF('વાર્ષિક પરિણામ પત્રક '!$C42="","",'વાર્ષિક પરિણામ પત્રક '!C42)</f>
        <v>35</v>
      </c>
      <c r="AR42" s="396" t="str">
        <f>IF('સત્રાંત પરિણામ પત્રક '!AB42="","",'સત્રાંત પરિણામ પત્રક '!AB42)</f>
        <v/>
      </c>
      <c r="AS42" s="396" t="str">
        <f>IF('સત્રાંત પરિણામ પત્રક '!AC42="","",'સત્રાંત પરિણામ પત્રક '!AC42)</f>
        <v/>
      </c>
      <c r="AT42" s="396" t="str">
        <f>IF('સત્રાંત પરિણામ પત્રક '!AD42="","",'સત્રાંત પરિણામ પત્રક '!AD42)</f>
        <v/>
      </c>
      <c r="AU42" s="286"/>
      <c r="AV42" s="286"/>
      <c r="AW42" s="286"/>
      <c r="AX42" s="397">
        <f t="shared" si="9"/>
        <v>0</v>
      </c>
      <c r="AY42" s="4" t="str">
        <f t="shared" si="10"/>
        <v/>
      </c>
      <c r="AZ42" s="396" t="str">
        <f>IF('સત્રાંત પરિણામ પત્રક '!AH42="","",'સત્રાંત પરિણામ પત્રક '!AH42)</f>
        <v/>
      </c>
      <c r="BA42" s="396" t="str">
        <f>IF('સત્રાંત પરિણામ પત્રક '!AI42="","",'સત્રાંત પરિણામ પત્રક '!AI42)</f>
        <v/>
      </c>
      <c r="BB42" s="396" t="str">
        <f>IF('સત્રાંત પરિણામ પત્રક '!AJ42="","",'સત્રાંત પરિણામ પત્રક '!AJ42)</f>
        <v/>
      </c>
      <c r="BC42" s="286"/>
      <c r="BD42" s="286"/>
      <c r="BE42" s="286"/>
      <c r="BF42" s="397">
        <f t="shared" si="11"/>
        <v>0</v>
      </c>
      <c r="BG42" s="4" t="str">
        <f t="shared" si="12"/>
        <v/>
      </c>
      <c r="BH42" s="396" t="str">
        <f>IF('સત્રાંત પરિણામ પત્રક '!AM42="","",'સત્રાંત પરિણામ પત્રક '!AM42)</f>
        <v/>
      </c>
      <c r="BI42" s="396" t="str">
        <f>IF('સત્રાંત પરિણામ પત્રક '!AN42="","",'સત્રાંત પરિણામ પત્રક '!AN42)</f>
        <v/>
      </c>
      <c r="BJ42" s="396" t="str">
        <f>IF('સત્રાંત પરિણામ પત્રક '!AO42="","",'સત્રાંત પરિણામ પત્રક '!AO42)</f>
        <v/>
      </c>
      <c r="BK42" s="286"/>
      <c r="BL42" s="286"/>
      <c r="BM42" s="286"/>
      <c r="BN42" s="397">
        <f t="shared" si="18"/>
        <v>0</v>
      </c>
      <c r="BO42" s="4" t="str">
        <f t="shared" si="14"/>
        <v/>
      </c>
      <c r="BP42" s="110"/>
      <c r="BQ42" s="110"/>
      <c r="BR42" s="4">
        <f>IF('વાર્ષિક પરિણામ પત્રક '!$C42="","",'વાર્ષિક પરિણામ પત્રક '!C42)</f>
        <v>35</v>
      </c>
      <c r="BS42" s="286"/>
      <c r="BT42" s="3" t="str">
        <f t="shared" si="15"/>
        <v/>
      </c>
      <c r="BU42" s="397">
        <f t="shared" si="19"/>
        <v>0</v>
      </c>
      <c r="BV42" s="397">
        <f t="shared" si="16"/>
        <v>0</v>
      </c>
      <c r="BW42" s="4" t="str">
        <f t="shared" si="17"/>
        <v/>
      </c>
    </row>
    <row r="43" spans="1:75" ht="21" customHeight="1">
      <c r="A43" s="38" t="str">
        <f>IF('DATA ENTRY'!$N38="","",'DATA ENTRY'!N38)</f>
        <v/>
      </c>
      <c r="B43" s="46" t="str">
        <f>IF('DATA ENTRY'!$P38="","",'DATA ENTRY'!P38)</f>
        <v/>
      </c>
      <c r="C43" s="38">
        <f>IF('DATA ENTRY'!$L38="","",'DATA ENTRY'!L38)</f>
        <v>36</v>
      </c>
      <c r="D43" s="186" t="str">
        <f>IF('DATA ENTRY'!$M38="","",'DATA ENTRY'!M38)</f>
        <v/>
      </c>
      <c r="E43" s="38" t="str">
        <f>IF('DATA ENTRY'!$Q38="","",'DATA ENTRY'!Q38)</f>
        <v/>
      </c>
      <c r="F43" s="39" t="str">
        <f>IF('DATA ENTRY'!$R38="","",'DATA ENTRY'!R38)</f>
        <v/>
      </c>
      <c r="G43" s="40" t="str">
        <f>IF('DATA ENTRY'!$S38="","",'DATA ENTRY'!S38)</f>
        <v/>
      </c>
      <c r="H43" s="396" t="str">
        <f>IF('સત્રાંત પરિણામ પત્રક '!E43="","",'સત્રાંત પરિણામ પત્રક '!E43)</f>
        <v/>
      </c>
      <c r="I43" s="396" t="str">
        <f>IF('સત્રાંત પરિણામ પત્રક '!F43="","",'સત્રાંત પરિણામ પત્રક '!F43)</f>
        <v/>
      </c>
      <c r="J43" s="396" t="str">
        <f>IF('સત્રાંત પરિણામ પત્રક '!G43="","",'સત્રાંત પરિણામ પત્રક '!G43)</f>
        <v/>
      </c>
      <c r="K43" s="286"/>
      <c r="L43" s="286"/>
      <c r="M43" s="286"/>
      <c r="N43" s="397">
        <f t="shared" si="0"/>
        <v>0</v>
      </c>
      <c r="O43" s="107" t="str">
        <f t="shared" si="2"/>
        <v/>
      </c>
      <c r="P43" s="111"/>
      <c r="Q43" s="112"/>
      <c r="R43" s="108">
        <f>IF('વાર્ષિક પરિણામ પત્રક '!$C43="","",'વાર્ષિક પરિણામ પત્રક '!C43)</f>
        <v>36</v>
      </c>
      <c r="S43" s="396" t="str">
        <f>IF('સત્રાંત પરિણામ પત્રક '!J43="","",'સત્રાંત પરિણામ પત્રક '!J43)</f>
        <v/>
      </c>
      <c r="T43" s="396" t="str">
        <f>IF('સત્રાંત પરિણામ પત્રક '!K43="","",'સત્રાંત પરિણામ પત્રક '!K43)</f>
        <v/>
      </c>
      <c r="U43" s="396" t="str">
        <f>IF('સત્રાંત પરિણામ પત્રક '!L43="","",'સત્રાંત પરિણામ પત્રક '!L43)</f>
        <v/>
      </c>
      <c r="V43" s="286"/>
      <c r="W43" s="286"/>
      <c r="X43" s="286"/>
      <c r="Y43" s="397">
        <f t="shared" si="3"/>
        <v>0</v>
      </c>
      <c r="Z43" s="4" t="str">
        <f t="shared" si="4"/>
        <v/>
      </c>
      <c r="AA43" s="396" t="str">
        <f>IF('સત્રાંત પરિણામ પત્રક '!R43="","",'સત્રાંત પરિણામ પત્રક '!R43)</f>
        <v/>
      </c>
      <c r="AB43" s="396" t="str">
        <f>IF('સત્રાંત પરિણામ પત્રક '!S43="","",'સત્રાંત પરિણામ પત્રક '!S43)</f>
        <v/>
      </c>
      <c r="AC43" s="396" t="str">
        <f>IF('સત્રાંત પરિણામ પત્રક '!T43="","",'સત્રાંત પરિણામ પત્રક '!T43)</f>
        <v/>
      </c>
      <c r="AD43" s="286"/>
      <c r="AE43" s="286"/>
      <c r="AF43" s="286"/>
      <c r="AG43" s="397">
        <f t="shared" si="5"/>
        <v>0</v>
      </c>
      <c r="AH43" s="4" t="str">
        <f t="shared" si="6"/>
        <v/>
      </c>
      <c r="AI43" s="396" t="str">
        <f>IF('સત્રાંત પરિણામ પત્રક '!W43="","",'સત્રાંત પરિણામ પત્રક '!W43)</f>
        <v/>
      </c>
      <c r="AJ43" s="396" t="str">
        <f>IF('સત્રાંત પરિણામ પત્રક '!X43="","",'સત્રાંત પરિણામ પત્રક '!X43)</f>
        <v/>
      </c>
      <c r="AK43" s="396" t="str">
        <f>IF('સત્રાંત પરિણામ પત્રક '!Y43="","",'સત્રાંત પરિણામ પત્રક '!Y43)</f>
        <v/>
      </c>
      <c r="AL43" s="286"/>
      <c r="AM43" s="286"/>
      <c r="AN43" s="286"/>
      <c r="AO43" s="397">
        <f t="shared" si="7"/>
        <v>0</v>
      </c>
      <c r="AP43" s="4" t="str">
        <f t="shared" si="8"/>
        <v/>
      </c>
      <c r="AQ43" s="4">
        <f>IF('વાર્ષિક પરિણામ પત્રક '!$C43="","",'વાર્ષિક પરિણામ પત્રક '!C43)</f>
        <v>36</v>
      </c>
      <c r="AR43" s="396" t="str">
        <f>IF('સત્રાંત પરિણામ પત્રક '!AB43="","",'સત્રાંત પરિણામ પત્રક '!AB43)</f>
        <v/>
      </c>
      <c r="AS43" s="396" t="str">
        <f>IF('સત્રાંત પરિણામ પત્રક '!AC43="","",'સત્રાંત પરિણામ પત્રક '!AC43)</f>
        <v/>
      </c>
      <c r="AT43" s="396" t="str">
        <f>IF('સત્રાંત પરિણામ પત્રક '!AD43="","",'સત્રાંત પરિણામ પત્રક '!AD43)</f>
        <v/>
      </c>
      <c r="AU43" s="286"/>
      <c r="AV43" s="286"/>
      <c r="AW43" s="286"/>
      <c r="AX43" s="397">
        <f t="shared" si="9"/>
        <v>0</v>
      </c>
      <c r="AY43" s="4" t="str">
        <f t="shared" si="10"/>
        <v/>
      </c>
      <c r="AZ43" s="396" t="str">
        <f>IF('સત્રાંત પરિણામ પત્રક '!AH43="","",'સત્રાંત પરિણામ પત્રક '!AH43)</f>
        <v/>
      </c>
      <c r="BA43" s="396" t="str">
        <f>IF('સત્રાંત પરિણામ પત્રક '!AI43="","",'સત્રાંત પરિણામ પત્રક '!AI43)</f>
        <v/>
      </c>
      <c r="BB43" s="396" t="str">
        <f>IF('સત્રાંત પરિણામ પત્રક '!AJ43="","",'સત્રાંત પરિણામ પત્રક '!AJ43)</f>
        <v/>
      </c>
      <c r="BC43" s="286"/>
      <c r="BD43" s="286"/>
      <c r="BE43" s="286"/>
      <c r="BF43" s="397">
        <f t="shared" si="11"/>
        <v>0</v>
      </c>
      <c r="BG43" s="4" t="str">
        <f t="shared" si="12"/>
        <v/>
      </c>
      <c r="BH43" s="396" t="str">
        <f>IF('સત્રાંત પરિણામ પત્રક '!AM43="","",'સત્રાંત પરિણામ પત્રક '!AM43)</f>
        <v/>
      </c>
      <c r="BI43" s="396" t="str">
        <f>IF('સત્રાંત પરિણામ પત્રક '!AN43="","",'સત્રાંત પરિણામ પત્રક '!AN43)</f>
        <v/>
      </c>
      <c r="BJ43" s="396" t="str">
        <f>IF('સત્રાંત પરિણામ પત્રક '!AO43="","",'સત્રાંત પરિણામ પત્રક '!AO43)</f>
        <v/>
      </c>
      <c r="BK43" s="286"/>
      <c r="BL43" s="286"/>
      <c r="BM43" s="286"/>
      <c r="BN43" s="397">
        <f t="shared" si="18"/>
        <v>0</v>
      </c>
      <c r="BO43" s="4" t="str">
        <f t="shared" si="14"/>
        <v/>
      </c>
      <c r="BP43" s="110"/>
      <c r="BQ43" s="110"/>
      <c r="BR43" s="4">
        <f>IF('વાર્ષિક પરિણામ પત્રક '!$C43="","",'વાર્ષિક પરિણામ પત્રક '!C43)</f>
        <v>36</v>
      </c>
      <c r="BS43" s="286"/>
      <c r="BT43" s="3" t="str">
        <f t="shared" si="15"/>
        <v/>
      </c>
      <c r="BU43" s="397">
        <f t="shared" si="19"/>
        <v>0</v>
      </c>
      <c r="BV43" s="397">
        <f t="shared" si="16"/>
        <v>0</v>
      </c>
      <c r="BW43" s="4" t="str">
        <f t="shared" si="17"/>
        <v/>
      </c>
    </row>
    <row r="44" spans="1:75" ht="21" customHeight="1">
      <c r="A44" s="38" t="str">
        <f>IF('DATA ENTRY'!$N39="","",'DATA ENTRY'!N39)</f>
        <v/>
      </c>
      <c r="B44" s="46" t="str">
        <f>IF('DATA ENTRY'!$P39="","",'DATA ENTRY'!P39)</f>
        <v/>
      </c>
      <c r="C44" s="38">
        <f>IF('DATA ENTRY'!$L39="","",'DATA ENTRY'!L39)</f>
        <v>37</v>
      </c>
      <c r="D44" s="186" t="str">
        <f>IF('DATA ENTRY'!$M39="","",'DATA ENTRY'!M39)</f>
        <v/>
      </c>
      <c r="E44" s="38" t="str">
        <f>IF('DATA ENTRY'!$Q39="","",'DATA ENTRY'!Q39)</f>
        <v/>
      </c>
      <c r="F44" s="39" t="str">
        <f>IF('DATA ENTRY'!$R39="","",'DATA ENTRY'!R39)</f>
        <v/>
      </c>
      <c r="G44" s="40" t="str">
        <f>IF('DATA ENTRY'!$S39="","",'DATA ENTRY'!S39)</f>
        <v/>
      </c>
      <c r="H44" s="396" t="str">
        <f>IF('સત્રાંત પરિણામ પત્રક '!E44="","",'સત્રાંત પરિણામ પત્રક '!E44)</f>
        <v/>
      </c>
      <c r="I44" s="396" t="str">
        <f>IF('સત્રાંત પરિણામ પત્રક '!F44="","",'સત્રાંત પરિણામ પત્રક '!F44)</f>
        <v/>
      </c>
      <c r="J44" s="396" t="str">
        <f>IF('સત્રાંત પરિણામ પત્રક '!G44="","",'સત્રાંત પરિણામ પત્રક '!G44)</f>
        <v/>
      </c>
      <c r="K44" s="286"/>
      <c r="L44" s="286"/>
      <c r="M44" s="286"/>
      <c r="N44" s="397">
        <f t="shared" si="0"/>
        <v>0</v>
      </c>
      <c r="O44" s="107" t="str">
        <f t="shared" si="2"/>
        <v/>
      </c>
      <c r="P44" s="111"/>
      <c r="Q44" s="112"/>
      <c r="R44" s="108">
        <f>IF('વાર્ષિક પરિણામ પત્રક '!$C44="","",'વાર્ષિક પરિણામ પત્રક '!C44)</f>
        <v>37</v>
      </c>
      <c r="S44" s="396" t="str">
        <f>IF('સત્રાંત પરિણામ પત્રક '!J44="","",'સત્રાંત પરિણામ પત્રક '!J44)</f>
        <v/>
      </c>
      <c r="T44" s="396" t="str">
        <f>IF('સત્રાંત પરિણામ પત્રક '!K44="","",'સત્રાંત પરિણામ પત્રક '!K44)</f>
        <v/>
      </c>
      <c r="U44" s="396" t="str">
        <f>IF('સત્રાંત પરિણામ પત્રક '!L44="","",'સત્રાંત પરિણામ પત્રક '!L44)</f>
        <v/>
      </c>
      <c r="V44" s="286"/>
      <c r="W44" s="286"/>
      <c r="X44" s="286"/>
      <c r="Y44" s="397">
        <f t="shared" si="3"/>
        <v>0</v>
      </c>
      <c r="Z44" s="4" t="str">
        <f t="shared" si="4"/>
        <v/>
      </c>
      <c r="AA44" s="396" t="str">
        <f>IF('સત્રાંત પરિણામ પત્રક '!R44="","",'સત્રાંત પરિણામ પત્રક '!R44)</f>
        <v/>
      </c>
      <c r="AB44" s="396" t="str">
        <f>IF('સત્રાંત પરિણામ પત્રક '!S44="","",'સત્રાંત પરિણામ પત્રક '!S44)</f>
        <v/>
      </c>
      <c r="AC44" s="396" t="str">
        <f>IF('સત્રાંત પરિણામ પત્રક '!T44="","",'સત્રાંત પરિણામ પત્રક '!T44)</f>
        <v/>
      </c>
      <c r="AD44" s="286"/>
      <c r="AE44" s="286"/>
      <c r="AF44" s="286"/>
      <c r="AG44" s="397">
        <f t="shared" si="5"/>
        <v>0</v>
      </c>
      <c r="AH44" s="4" t="str">
        <f t="shared" si="6"/>
        <v/>
      </c>
      <c r="AI44" s="396" t="str">
        <f>IF('સત્રાંત પરિણામ પત્રક '!W44="","",'સત્રાંત પરિણામ પત્રક '!W44)</f>
        <v/>
      </c>
      <c r="AJ44" s="396" t="str">
        <f>IF('સત્રાંત પરિણામ પત્રક '!X44="","",'સત્રાંત પરિણામ પત્રક '!X44)</f>
        <v/>
      </c>
      <c r="AK44" s="396" t="str">
        <f>IF('સત્રાંત પરિણામ પત્રક '!Y44="","",'સત્રાંત પરિણામ પત્રક '!Y44)</f>
        <v/>
      </c>
      <c r="AL44" s="286"/>
      <c r="AM44" s="286"/>
      <c r="AN44" s="286"/>
      <c r="AO44" s="397">
        <f t="shared" si="7"/>
        <v>0</v>
      </c>
      <c r="AP44" s="4" t="str">
        <f t="shared" si="8"/>
        <v/>
      </c>
      <c r="AQ44" s="4">
        <f>IF('વાર્ષિક પરિણામ પત્રક '!$C44="","",'વાર્ષિક પરિણામ પત્રક '!C44)</f>
        <v>37</v>
      </c>
      <c r="AR44" s="396" t="str">
        <f>IF('સત્રાંત પરિણામ પત્રક '!AB44="","",'સત્રાંત પરિણામ પત્રક '!AB44)</f>
        <v/>
      </c>
      <c r="AS44" s="396" t="str">
        <f>IF('સત્રાંત પરિણામ પત્રક '!AC44="","",'સત્રાંત પરિણામ પત્રક '!AC44)</f>
        <v/>
      </c>
      <c r="AT44" s="396" t="str">
        <f>IF('સત્રાંત પરિણામ પત્રક '!AD44="","",'સત્રાંત પરિણામ પત્રક '!AD44)</f>
        <v/>
      </c>
      <c r="AU44" s="286"/>
      <c r="AV44" s="286"/>
      <c r="AW44" s="286"/>
      <c r="AX44" s="397">
        <f t="shared" si="9"/>
        <v>0</v>
      </c>
      <c r="AY44" s="4" t="str">
        <f t="shared" si="10"/>
        <v/>
      </c>
      <c r="AZ44" s="396" t="str">
        <f>IF('સત્રાંત પરિણામ પત્રક '!AH44="","",'સત્રાંત પરિણામ પત્રક '!AH44)</f>
        <v/>
      </c>
      <c r="BA44" s="396" t="str">
        <f>IF('સત્રાંત પરિણામ પત્રક '!AI44="","",'સત્રાંત પરિણામ પત્રક '!AI44)</f>
        <v/>
      </c>
      <c r="BB44" s="396" t="str">
        <f>IF('સત્રાંત પરિણામ પત્રક '!AJ44="","",'સત્રાંત પરિણામ પત્રક '!AJ44)</f>
        <v/>
      </c>
      <c r="BC44" s="286"/>
      <c r="BD44" s="286"/>
      <c r="BE44" s="286"/>
      <c r="BF44" s="397">
        <f t="shared" si="11"/>
        <v>0</v>
      </c>
      <c r="BG44" s="4" t="str">
        <f t="shared" si="12"/>
        <v/>
      </c>
      <c r="BH44" s="396" t="str">
        <f>IF('સત્રાંત પરિણામ પત્રક '!AM44="","",'સત્રાંત પરિણામ પત્રક '!AM44)</f>
        <v/>
      </c>
      <c r="BI44" s="396" t="str">
        <f>IF('સત્રાંત પરિણામ પત્રક '!AN44="","",'સત્રાંત પરિણામ પત્રક '!AN44)</f>
        <v/>
      </c>
      <c r="BJ44" s="396" t="str">
        <f>IF('સત્રાંત પરિણામ પત્રક '!AO44="","",'સત્રાંત પરિણામ પત્રક '!AO44)</f>
        <v/>
      </c>
      <c r="BK44" s="286"/>
      <c r="BL44" s="286"/>
      <c r="BM44" s="286"/>
      <c r="BN44" s="397">
        <f t="shared" si="18"/>
        <v>0</v>
      </c>
      <c r="BO44" s="4" t="str">
        <f t="shared" si="14"/>
        <v/>
      </c>
      <c r="BP44" s="110"/>
      <c r="BQ44" s="110"/>
      <c r="BR44" s="4">
        <f>IF('વાર્ષિક પરિણામ પત્રક '!$C44="","",'વાર્ષિક પરિણામ પત્રક '!C44)</f>
        <v>37</v>
      </c>
      <c r="BS44" s="286"/>
      <c r="BT44" s="3" t="str">
        <f t="shared" si="15"/>
        <v/>
      </c>
      <c r="BU44" s="397">
        <f t="shared" si="19"/>
        <v>0</v>
      </c>
      <c r="BV44" s="397">
        <f t="shared" si="16"/>
        <v>0</v>
      </c>
      <c r="BW44" s="4" t="str">
        <f t="shared" si="17"/>
        <v/>
      </c>
    </row>
    <row r="45" spans="1:75" ht="21" customHeight="1">
      <c r="A45" s="38" t="str">
        <f>IF('DATA ENTRY'!$N40="","",'DATA ENTRY'!N40)</f>
        <v/>
      </c>
      <c r="B45" s="46" t="str">
        <f>IF('DATA ENTRY'!$P40="","",'DATA ENTRY'!P40)</f>
        <v/>
      </c>
      <c r="C45" s="38">
        <f>IF('DATA ENTRY'!$L40="","",'DATA ENTRY'!L40)</f>
        <v>38</v>
      </c>
      <c r="D45" s="186" t="str">
        <f>IF('DATA ENTRY'!$M40="","",'DATA ENTRY'!M40)</f>
        <v/>
      </c>
      <c r="E45" s="38" t="str">
        <f>IF('DATA ENTRY'!$Q40="","",'DATA ENTRY'!Q40)</f>
        <v/>
      </c>
      <c r="F45" s="39" t="str">
        <f>IF('DATA ENTRY'!$R40="","",'DATA ENTRY'!R40)</f>
        <v/>
      </c>
      <c r="G45" s="40" t="str">
        <f>IF('DATA ENTRY'!$S40="","",'DATA ENTRY'!S40)</f>
        <v/>
      </c>
      <c r="H45" s="396" t="str">
        <f>IF('સત્રાંત પરિણામ પત્રક '!E45="","",'સત્રાંત પરિણામ પત્રક '!E45)</f>
        <v/>
      </c>
      <c r="I45" s="396" t="str">
        <f>IF('સત્રાંત પરિણામ પત્રક '!F45="","",'સત્રાંત પરિણામ પત્રક '!F45)</f>
        <v/>
      </c>
      <c r="J45" s="396" t="str">
        <f>IF('સત્રાંત પરિણામ પત્રક '!G45="","",'સત્રાંત પરિણામ પત્રક '!G45)</f>
        <v/>
      </c>
      <c r="K45" s="286"/>
      <c r="L45" s="286"/>
      <c r="M45" s="286"/>
      <c r="N45" s="397">
        <f t="shared" si="0"/>
        <v>0</v>
      </c>
      <c r="O45" s="107" t="str">
        <f t="shared" si="2"/>
        <v/>
      </c>
      <c r="P45" s="111"/>
      <c r="Q45" s="112"/>
      <c r="R45" s="108">
        <f>IF('વાર્ષિક પરિણામ પત્રક '!$C45="","",'વાર્ષિક પરિણામ પત્રક '!C45)</f>
        <v>38</v>
      </c>
      <c r="S45" s="396" t="str">
        <f>IF('સત્રાંત પરિણામ પત્રક '!J45="","",'સત્રાંત પરિણામ પત્રક '!J45)</f>
        <v/>
      </c>
      <c r="T45" s="396" t="str">
        <f>IF('સત્રાંત પરિણામ પત્રક '!K45="","",'સત્રાંત પરિણામ પત્રક '!K45)</f>
        <v/>
      </c>
      <c r="U45" s="396" t="str">
        <f>IF('સત્રાંત પરિણામ પત્રક '!L45="","",'સત્રાંત પરિણામ પત્રક '!L45)</f>
        <v/>
      </c>
      <c r="V45" s="286"/>
      <c r="W45" s="286"/>
      <c r="X45" s="286"/>
      <c r="Y45" s="397">
        <f t="shared" si="3"/>
        <v>0</v>
      </c>
      <c r="Z45" s="4" t="str">
        <f t="shared" si="4"/>
        <v/>
      </c>
      <c r="AA45" s="396" t="str">
        <f>IF('સત્રાંત પરિણામ પત્રક '!R45="","",'સત્રાંત પરિણામ પત્રક '!R45)</f>
        <v/>
      </c>
      <c r="AB45" s="396" t="str">
        <f>IF('સત્રાંત પરિણામ પત્રક '!S45="","",'સત્રાંત પરિણામ પત્રક '!S45)</f>
        <v/>
      </c>
      <c r="AC45" s="396" t="str">
        <f>IF('સત્રાંત પરિણામ પત્રક '!T45="","",'સત્રાંત પરિણામ પત્રક '!T45)</f>
        <v/>
      </c>
      <c r="AD45" s="286"/>
      <c r="AE45" s="286"/>
      <c r="AF45" s="286"/>
      <c r="AG45" s="397">
        <f t="shared" si="5"/>
        <v>0</v>
      </c>
      <c r="AH45" s="4" t="str">
        <f t="shared" si="6"/>
        <v/>
      </c>
      <c r="AI45" s="396" t="str">
        <f>IF('સત્રાંત પરિણામ પત્રક '!W45="","",'સત્રાંત પરિણામ પત્રક '!W45)</f>
        <v/>
      </c>
      <c r="AJ45" s="396" t="str">
        <f>IF('સત્રાંત પરિણામ પત્રક '!X45="","",'સત્રાંત પરિણામ પત્રક '!X45)</f>
        <v/>
      </c>
      <c r="AK45" s="396" t="str">
        <f>IF('સત્રાંત પરિણામ પત્રક '!Y45="","",'સત્રાંત પરિણામ પત્રક '!Y45)</f>
        <v/>
      </c>
      <c r="AL45" s="286"/>
      <c r="AM45" s="286"/>
      <c r="AN45" s="286"/>
      <c r="AO45" s="397">
        <f t="shared" si="7"/>
        <v>0</v>
      </c>
      <c r="AP45" s="4" t="str">
        <f t="shared" si="8"/>
        <v/>
      </c>
      <c r="AQ45" s="4">
        <f>IF('વાર્ષિક પરિણામ પત્રક '!$C45="","",'વાર્ષિક પરિણામ પત્રક '!C45)</f>
        <v>38</v>
      </c>
      <c r="AR45" s="396" t="str">
        <f>IF('સત્રાંત પરિણામ પત્રક '!AB45="","",'સત્રાંત પરિણામ પત્રક '!AB45)</f>
        <v/>
      </c>
      <c r="AS45" s="396" t="str">
        <f>IF('સત્રાંત પરિણામ પત્રક '!AC45="","",'સત્રાંત પરિણામ પત્રક '!AC45)</f>
        <v/>
      </c>
      <c r="AT45" s="396" t="str">
        <f>IF('સત્રાંત પરિણામ પત્રક '!AD45="","",'સત્રાંત પરિણામ પત્રક '!AD45)</f>
        <v/>
      </c>
      <c r="AU45" s="286"/>
      <c r="AV45" s="286"/>
      <c r="AW45" s="286"/>
      <c r="AX45" s="397">
        <f t="shared" si="9"/>
        <v>0</v>
      </c>
      <c r="AY45" s="4" t="str">
        <f t="shared" si="10"/>
        <v/>
      </c>
      <c r="AZ45" s="396" t="str">
        <f>IF('સત્રાંત પરિણામ પત્રક '!AH45="","",'સત્રાંત પરિણામ પત્રક '!AH45)</f>
        <v/>
      </c>
      <c r="BA45" s="396" t="str">
        <f>IF('સત્રાંત પરિણામ પત્રક '!AI45="","",'સત્રાંત પરિણામ પત્રક '!AI45)</f>
        <v/>
      </c>
      <c r="BB45" s="396" t="str">
        <f>IF('સત્રાંત પરિણામ પત્રક '!AJ45="","",'સત્રાંત પરિણામ પત્રક '!AJ45)</f>
        <v/>
      </c>
      <c r="BC45" s="286"/>
      <c r="BD45" s="286"/>
      <c r="BE45" s="286"/>
      <c r="BF45" s="397">
        <f t="shared" si="11"/>
        <v>0</v>
      </c>
      <c r="BG45" s="4" t="str">
        <f t="shared" si="12"/>
        <v/>
      </c>
      <c r="BH45" s="396" t="str">
        <f>IF('સત્રાંત પરિણામ પત્રક '!AM45="","",'સત્રાંત પરિણામ પત્રક '!AM45)</f>
        <v/>
      </c>
      <c r="BI45" s="396" t="str">
        <f>IF('સત્રાંત પરિણામ પત્રક '!AN45="","",'સત્રાંત પરિણામ પત્રક '!AN45)</f>
        <v/>
      </c>
      <c r="BJ45" s="396" t="str">
        <f>IF('સત્રાંત પરિણામ પત્રક '!AO45="","",'સત્રાંત પરિણામ પત્રક '!AO45)</f>
        <v/>
      </c>
      <c r="BK45" s="286"/>
      <c r="BL45" s="286"/>
      <c r="BM45" s="286"/>
      <c r="BN45" s="397">
        <f t="shared" si="18"/>
        <v>0</v>
      </c>
      <c r="BO45" s="4" t="str">
        <f t="shared" si="14"/>
        <v/>
      </c>
      <c r="BP45" s="110"/>
      <c r="BQ45" s="110"/>
      <c r="BR45" s="4">
        <f>IF('વાર્ષિક પરિણામ પત્રક '!$C45="","",'વાર્ષિક પરિણામ પત્રક '!C45)</f>
        <v>38</v>
      </c>
      <c r="BS45" s="286"/>
      <c r="BT45" s="3" t="str">
        <f t="shared" si="15"/>
        <v/>
      </c>
      <c r="BU45" s="397">
        <f t="shared" si="19"/>
        <v>0</v>
      </c>
      <c r="BV45" s="397">
        <f t="shared" si="16"/>
        <v>0</v>
      </c>
      <c r="BW45" s="4" t="str">
        <f t="shared" si="17"/>
        <v/>
      </c>
    </row>
    <row r="46" spans="1:75" ht="21" customHeight="1">
      <c r="A46" s="38" t="str">
        <f>IF('DATA ENTRY'!$N41="","",'DATA ENTRY'!N41)</f>
        <v/>
      </c>
      <c r="B46" s="46" t="str">
        <f>IF('DATA ENTRY'!$P41="","",'DATA ENTRY'!P41)</f>
        <v/>
      </c>
      <c r="C46" s="38">
        <f>IF('DATA ENTRY'!$L41="","",'DATA ENTRY'!L41)</f>
        <v>39</v>
      </c>
      <c r="D46" s="186" t="str">
        <f>IF('DATA ENTRY'!$M41="","",'DATA ENTRY'!M41)</f>
        <v/>
      </c>
      <c r="E46" s="38" t="str">
        <f>IF('DATA ENTRY'!$Q41="","",'DATA ENTRY'!Q41)</f>
        <v/>
      </c>
      <c r="F46" s="39" t="str">
        <f>IF('DATA ENTRY'!$R41="","",'DATA ENTRY'!R41)</f>
        <v/>
      </c>
      <c r="G46" s="40" t="str">
        <f>IF('DATA ENTRY'!$S41="","",'DATA ENTRY'!S41)</f>
        <v/>
      </c>
      <c r="H46" s="396" t="str">
        <f>IF('સત્રાંત પરિણામ પત્રક '!E46="","",'સત્રાંત પરિણામ પત્રક '!E46)</f>
        <v/>
      </c>
      <c r="I46" s="396" t="str">
        <f>IF('સત્રાંત પરિણામ પત્રક '!F46="","",'સત્રાંત પરિણામ પત્રક '!F46)</f>
        <v/>
      </c>
      <c r="J46" s="396" t="str">
        <f>IF('સત્રાંત પરિણામ પત્રક '!G46="","",'સત્રાંત પરિણામ પત્રક '!G46)</f>
        <v/>
      </c>
      <c r="K46" s="287"/>
      <c r="L46" s="287"/>
      <c r="M46" s="287"/>
      <c r="N46" s="397">
        <f t="shared" si="0"/>
        <v>0</v>
      </c>
      <c r="O46" s="107" t="str">
        <f t="shared" si="2"/>
        <v/>
      </c>
      <c r="P46" s="111"/>
      <c r="Q46" s="112"/>
      <c r="R46" s="108">
        <f>IF('વાર્ષિક પરિણામ પત્રક '!$C46="","",'વાર્ષિક પરિણામ પત્રક '!C46)</f>
        <v>39</v>
      </c>
      <c r="S46" s="396" t="str">
        <f>IF('સત્રાંત પરિણામ પત્રક '!J46="","",'સત્રાંત પરિણામ પત્રક '!J46)</f>
        <v/>
      </c>
      <c r="T46" s="396" t="str">
        <f>IF('સત્રાંત પરિણામ પત્રક '!K46="","",'સત્રાંત પરિણામ પત્રક '!K46)</f>
        <v/>
      </c>
      <c r="U46" s="396" t="str">
        <f>IF('સત્રાંત પરિણામ પત્રક '!L46="","",'સત્રાંત પરિણામ પત્રક '!L46)</f>
        <v/>
      </c>
      <c r="V46" s="287"/>
      <c r="W46" s="287"/>
      <c r="X46" s="287"/>
      <c r="Y46" s="397">
        <f t="shared" si="3"/>
        <v>0</v>
      </c>
      <c r="Z46" s="4" t="str">
        <f t="shared" si="4"/>
        <v/>
      </c>
      <c r="AA46" s="396" t="str">
        <f>IF('સત્રાંત પરિણામ પત્રક '!R46="","",'સત્રાંત પરિણામ પત્રક '!R46)</f>
        <v/>
      </c>
      <c r="AB46" s="396" t="str">
        <f>IF('સત્રાંત પરિણામ પત્રક '!S46="","",'સત્રાંત પરિણામ પત્રક '!S46)</f>
        <v/>
      </c>
      <c r="AC46" s="396" t="str">
        <f>IF('સત્રાંત પરિણામ પત્રક '!T46="","",'સત્રાંત પરિણામ પત્રક '!T46)</f>
        <v/>
      </c>
      <c r="AD46" s="287"/>
      <c r="AE46" s="287"/>
      <c r="AF46" s="287"/>
      <c r="AG46" s="397">
        <f t="shared" si="5"/>
        <v>0</v>
      </c>
      <c r="AH46" s="4" t="str">
        <f t="shared" si="6"/>
        <v/>
      </c>
      <c r="AI46" s="396" t="str">
        <f>IF('સત્રાંત પરિણામ પત્રક '!W46="","",'સત્રાંત પરિણામ પત્રક '!W46)</f>
        <v/>
      </c>
      <c r="AJ46" s="396" t="str">
        <f>IF('સત્રાંત પરિણામ પત્રક '!X46="","",'સત્રાંત પરિણામ પત્રક '!X46)</f>
        <v/>
      </c>
      <c r="AK46" s="396" t="str">
        <f>IF('સત્રાંત પરિણામ પત્રક '!Y46="","",'સત્રાંત પરિણામ પત્રક '!Y46)</f>
        <v/>
      </c>
      <c r="AL46" s="287"/>
      <c r="AM46" s="287"/>
      <c r="AN46" s="287"/>
      <c r="AO46" s="397">
        <f t="shared" si="7"/>
        <v>0</v>
      </c>
      <c r="AP46" s="4" t="str">
        <f t="shared" si="8"/>
        <v/>
      </c>
      <c r="AQ46" s="4">
        <f>IF('વાર્ષિક પરિણામ પત્રક '!$C46="","",'વાર્ષિક પરિણામ પત્રક '!C46)</f>
        <v>39</v>
      </c>
      <c r="AR46" s="396" t="str">
        <f>IF('સત્રાંત પરિણામ પત્રક '!AB46="","",'સત્રાંત પરિણામ પત્રક '!AB46)</f>
        <v/>
      </c>
      <c r="AS46" s="396" t="str">
        <f>IF('સત્રાંત પરિણામ પત્રક '!AC46="","",'સત્રાંત પરિણામ પત્રક '!AC46)</f>
        <v/>
      </c>
      <c r="AT46" s="396" t="str">
        <f>IF('સત્રાંત પરિણામ પત્રક '!AD46="","",'સત્રાંત પરિણામ પત્રક '!AD46)</f>
        <v/>
      </c>
      <c r="AU46" s="287"/>
      <c r="AV46" s="287"/>
      <c r="AW46" s="287"/>
      <c r="AX46" s="397">
        <f t="shared" si="9"/>
        <v>0</v>
      </c>
      <c r="AY46" s="4" t="str">
        <f t="shared" si="10"/>
        <v/>
      </c>
      <c r="AZ46" s="396" t="str">
        <f>IF('સત્રાંત પરિણામ પત્રક '!AH46="","",'સત્રાંત પરિણામ પત્રક '!AH46)</f>
        <v/>
      </c>
      <c r="BA46" s="396" t="str">
        <f>IF('સત્રાંત પરિણામ પત્રક '!AI46="","",'સત્રાંત પરિણામ પત્રક '!AI46)</f>
        <v/>
      </c>
      <c r="BB46" s="396" t="str">
        <f>IF('સત્રાંત પરિણામ પત્રક '!AJ46="","",'સત્રાંત પરિણામ પત્રક '!AJ46)</f>
        <v/>
      </c>
      <c r="BC46" s="287"/>
      <c r="BD46" s="287"/>
      <c r="BE46" s="287"/>
      <c r="BF46" s="397">
        <f t="shared" si="11"/>
        <v>0</v>
      </c>
      <c r="BG46" s="4" t="str">
        <f t="shared" si="12"/>
        <v/>
      </c>
      <c r="BH46" s="396" t="str">
        <f>IF('સત્રાંત પરિણામ પત્રક '!AM46="","",'સત્રાંત પરિણામ પત્રક '!AM46)</f>
        <v/>
      </c>
      <c r="BI46" s="396" t="str">
        <f>IF('સત્રાંત પરિણામ પત્રક '!AN46="","",'સત્રાંત પરિણામ પત્રક '!AN46)</f>
        <v/>
      </c>
      <c r="BJ46" s="396" t="str">
        <f>IF('સત્રાંત પરિણામ પત્રક '!AO46="","",'સત્રાંત પરિણામ પત્રક '!AO46)</f>
        <v/>
      </c>
      <c r="BK46" s="287"/>
      <c r="BL46" s="287"/>
      <c r="BM46" s="287"/>
      <c r="BN46" s="397">
        <f t="shared" si="18"/>
        <v>0</v>
      </c>
      <c r="BO46" s="4" t="str">
        <f t="shared" si="14"/>
        <v/>
      </c>
      <c r="BP46" s="110"/>
      <c r="BQ46" s="110"/>
      <c r="BR46" s="4">
        <f>IF('વાર્ષિક પરિણામ પત્રક '!$C46="","",'વાર્ષિક પરિણામ પત્રક '!C46)</f>
        <v>39</v>
      </c>
      <c r="BS46" s="289"/>
      <c r="BT46" s="3" t="str">
        <f t="shared" si="15"/>
        <v/>
      </c>
      <c r="BU46" s="397">
        <f t="shared" si="19"/>
        <v>0</v>
      </c>
      <c r="BV46" s="397">
        <f t="shared" si="16"/>
        <v>0</v>
      </c>
      <c r="BW46" s="4" t="str">
        <f t="shared" si="17"/>
        <v/>
      </c>
    </row>
    <row r="47" spans="1:75" ht="21" customHeight="1">
      <c r="A47" s="38" t="str">
        <f>IF('DATA ENTRY'!$N42="","",'DATA ENTRY'!N42)</f>
        <v/>
      </c>
      <c r="B47" s="46" t="str">
        <f>IF('DATA ENTRY'!$P42="","",'DATA ENTRY'!P42)</f>
        <v/>
      </c>
      <c r="C47" s="38">
        <f>IF('DATA ENTRY'!$L42="","",'DATA ENTRY'!L42)</f>
        <v>40</v>
      </c>
      <c r="D47" s="186" t="str">
        <f>IF('DATA ENTRY'!$M42="","",'DATA ENTRY'!M42)</f>
        <v/>
      </c>
      <c r="E47" s="38" t="str">
        <f>IF('DATA ENTRY'!$Q42="","",'DATA ENTRY'!Q42)</f>
        <v/>
      </c>
      <c r="F47" s="39" t="str">
        <f>IF('DATA ENTRY'!$R42="","",'DATA ENTRY'!R42)</f>
        <v/>
      </c>
      <c r="G47" s="40" t="str">
        <f>IF('DATA ENTRY'!$S42="","",'DATA ENTRY'!S42)</f>
        <v/>
      </c>
      <c r="H47" s="396" t="str">
        <f>IF('સત્રાંત પરિણામ પત્રક '!E47="","",'સત્રાંત પરિણામ પત્રક '!E47)</f>
        <v/>
      </c>
      <c r="I47" s="396" t="str">
        <f>IF('સત્રાંત પરિણામ પત્રક '!F47="","",'સત્રાંત પરિણામ પત્રક '!F47)</f>
        <v/>
      </c>
      <c r="J47" s="396" t="str">
        <f>IF('સત્રાંત પરિણામ પત્રક '!G47="","",'સત્રાંત પરિણામ પત્રક '!G47)</f>
        <v/>
      </c>
      <c r="K47" s="287"/>
      <c r="L47" s="287"/>
      <c r="M47" s="287"/>
      <c r="N47" s="397">
        <f>SUM(H47:M47)</f>
        <v>0</v>
      </c>
      <c r="O47" s="107" t="str">
        <f t="shared" si="2"/>
        <v/>
      </c>
      <c r="P47" s="111"/>
      <c r="Q47" s="112"/>
      <c r="R47" s="108">
        <f>IF('વાર્ષિક પરિણામ પત્રક '!$C47="","",'વાર્ષિક પરિણામ પત્રક '!C47)</f>
        <v>40</v>
      </c>
      <c r="S47" s="396" t="str">
        <f>IF('સત્રાંત પરિણામ પત્રક '!J47="","",'સત્રાંત પરિણામ પત્રક '!J47)</f>
        <v/>
      </c>
      <c r="T47" s="396" t="str">
        <f>IF('સત્રાંત પરિણામ પત્રક '!K47="","",'સત્રાંત પરિણામ પત્રક '!K47)</f>
        <v/>
      </c>
      <c r="U47" s="396" t="str">
        <f>IF('સત્રાંત પરિણામ પત્રક '!L47="","",'સત્રાંત પરિણામ પત્રક '!L47)</f>
        <v/>
      </c>
      <c r="V47" s="287"/>
      <c r="W47" s="287"/>
      <c r="X47" s="287"/>
      <c r="Y47" s="397">
        <f t="shared" si="3"/>
        <v>0</v>
      </c>
      <c r="Z47" s="4" t="str">
        <f t="shared" si="4"/>
        <v/>
      </c>
      <c r="AA47" s="396" t="str">
        <f>IF('સત્રાંત પરિણામ પત્રક '!R47="","",'સત્રાંત પરિણામ પત્રક '!R47)</f>
        <v/>
      </c>
      <c r="AB47" s="396" t="str">
        <f>IF('સત્રાંત પરિણામ પત્રક '!S47="","",'સત્રાંત પરિણામ પત્રક '!S47)</f>
        <v/>
      </c>
      <c r="AC47" s="396" t="str">
        <f>IF('સત્રાંત પરિણામ પત્રક '!T47="","",'સત્રાંત પરિણામ પત્રક '!T47)</f>
        <v/>
      </c>
      <c r="AD47" s="287"/>
      <c r="AE47" s="287"/>
      <c r="AF47" s="287"/>
      <c r="AG47" s="397">
        <f t="shared" si="5"/>
        <v>0</v>
      </c>
      <c r="AH47" s="4" t="str">
        <f t="shared" si="6"/>
        <v/>
      </c>
      <c r="AI47" s="396" t="str">
        <f>IF('સત્રાંત પરિણામ પત્રક '!W47="","",'સત્રાંત પરિણામ પત્રક '!W47)</f>
        <v/>
      </c>
      <c r="AJ47" s="396" t="str">
        <f>IF('સત્રાંત પરિણામ પત્રક '!X47="","",'સત્રાંત પરિણામ પત્રક '!X47)</f>
        <v/>
      </c>
      <c r="AK47" s="396" t="str">
        <f>IF('સત્રાંત પરિણામ પત્રક '!Y47="","",'સત્રાંત પરિણામ પત્રક '!Y47)</f>
        <v/>
      </c>
      <c r="AL47" s="287"/>
      <c r="AM47" s="287"/>
      <c r="AN47" s="287"/>
      <c r="AO47" s="397">
        <f t="shared" si="7"/>
        <v>0</v>
      </c>
      <c r="AP47" s="4" t="str">
        <f t="shared" si="8"/>
        <v/>
      </c>
      <c r="AQ47" s="4">
        <f>IF('વાર્ષિક પરિણામ પત્રક '!$C47="","",'વાર્ષિક પરિણામ પત્રક '!C47)</f>
        <v>40</v>
      </c>
      <c r="AR47" s="396" t="str">
        <f>IF('સત્રાંત પરિણામ પત્રક '!AB47="","",'સત્રાંત પરિણામ પત્રક '!AB47)</f>
        <v/>
      </c>
      <c r="AS47" s="396" t="str">
        <f>IF('સત્રાંત પરિણામ પત્રક '!AC47="","",'સત્રાંત પરિણામ પત્રક '!AC47)</f>
        <v/>
      </c>
      <c r="AT47" s="396" t="str">
        <f>IF('સત્રાંત પરિણામ પત્રક '!AD47="","",'સત્રાંત પરિણામ પત્રક '!AD47)</f>
        <v/>
      </c>
      <c r="AU47" s="287"/>
      <c r="AV47" s="287"/>
      <c r="AW47" s="287"/>
      <c r="AX47" s="397">
        <f t="shared" si="9"/>
        <v>0</v>
      </c>
      <c r="AY47" s="4" t="str">
        <f t="shared" si="10"/>
        <v/>
      </c>
      <c r="AZ47" s="396" t="str">
        <f>IF('સત્રાંત પરિણામ પત્રક '!AH47="","",'સત્રાંત પરિણામ પત્રક '!AH47)</f>
        <v/>
      </c>
      <c r="BA47" s="396" t="str">
        <f>IF('સત્રાંત પરિણામ પત્રક '!AI47="","",'સત્રાંત પરિણામ પત્રક '!AI47)</f>
        <v/>
      </c>
      <c r="BB47" s="396" t="str">
        <f>IF('સત્રાંત પરિણામ પત્રક '!AJ47="","",'સત્રાંત પરિણામ પત્રક '!AJ47)</f>
        <v/>
      </c>
      <c r="BC47" s="287"/>
      <c r="BD47" s="287"/>
      <c r="BE47" s="287"/>
      <c r="BF47" s="397">
        <f t="shared" si="11"/>
        <v>0</v>
      </c>
      <c r="BG47" s="4" t="str">
        <f t="shared" si="12"/>
        <v/>
      </c>
      <c r="BH47" s="396" t="str">
        <f>IF('સત્રાંત પરિણામ પત્રક '!AM47="","",'સત્રાંત પરિણામ પત્રક '!AM47)</f>
        <v/>
      </c>
      <c r="BI47" s="396" t="str">
        <f>IF('સત્રાંત પરિણામ પત્રક '!AN47="","",'સત્રાંત પરિણામ પત્રક '!AN47)</f>
        <v/>
      </c>
      <c r="BJ47" s="396" t="str">
        <f>IF('સત્રાંત પરિણામ પત્રક '!AO47="","",'સત્રાંત પરિણામ પત્રક '!AO47)</f>
        <v/>
      </c>
      <c r="BK47" s="287"/>
      <c r="BL47" s="287"/>
      <c r="BM47" s="287"/>
      <c r="BN47" s="397">
        <f t="shared" si="18"/>
        <v>0</v>
      </c>
      <c r="BO47" s="4" t="str">
        <f t="shared" si="14"/>
        <v/>
      </c>
      <c r="BP47" s="110"/>
      <c r="BQ47" s="110"/>
      <c r="BR47" s="4">
        <f>IF('વાર્ષિક પરિણામ પત્રક '!$C47="","",'વાર્ષિક પરિણામ પત્રક '!C47)</f>
        <v>40</v>
      </c>
      <c r="BS47" s="293"/>
      <c r="BT47" s="3" t="str">
        <f t="shared" si="15"/>
        <v/>
      </c>
      <c r="BU47" s="397">
        <f t="shared" si="19"/>
        <v>0</v>
      </c>
      <c r="BV47" s="397">
        <f t="shared" si="16"/>
        <v>0</v>
      </c>
      <c r="BW47" s="4" t="str">
        <f t="shared" si="17"/>
        <v/>
      </c>
    </row>
    <row r="48" spans="1:75" ht="21" customHeight="1">
      <c r="A48" s="38" t="str">
        <f>IF('DATA ENTRY'!$N43="","",'DATA ENTRY'!N43)</f>
        <v/>
      </c>
      <c r="B48" s="46" t="str">
        <f>IF('DATA ENTRY'!$P43="","",'DATA ENTRY'!P43)</f>
        <v/>
      </c>
      <c r="C48" s="38">
        <f>IF('DATA ENTRY'!$L43="","",'DATA ENTRY'!L43)</f>
        <v>41</v>
      </c>
      <c r="D48" s="186" t="str">
        <f>IF('DATA ENTRY'!$M43="","",'DATA ENTRY'!M43)</f>
        <v/>
      </c>
      <c r="E48" s="38" t="str">
        <f>IF('DATA ENTRY'!$Q43="","",'DATA ENTRY'!Q43)</f>
        <v/>
      </c>
      <c r="F48" s="39" t="str">
        <f>IF('DATA ENTRY'!$R43="","",'DATA ENTRY'!R43)</f>
        <v/>
      </c>
      <c r="G48" s="40" t="str">
        <f>IF('DATA ENTRY'!$S43="","",'DATA ENTRY'!S43)</f>
        <v/>
      </c>
      <c r="H48" s="396" t="str">
        <f>IF('સત્રાંત પરિણામ પત્રક '!E48="","",'સત્રાંત પરિણામ પત્રક '!E48)</f>
        <v/>
      </c>
      <c r="I48" s="396" t="str">
        <f>IF('સત્રાંત પરિણામ પત્રક '!F48="","",'સત્રાંત પરિણામ પત્રક '!F48)</f>
        <v/>
      </c>
      <c r="J48" s="396" t="str">
        <f>IF('સત્રાંત પરિણામ પત્રક '!G48="","",'સત્રાંત પરિણામ પત્રક '!G48)</f>
        <v/>
      </c>
      <c r="K48" s="287"/>
      <c r="L48" s="287"/>
      <c r="M48" s="287"/>
      <c r="N48" s="397">
        <f t="shared" si="0"/>
        <v>0</v>
      </c>
      <c r="O48" s="107" t="str">
        <f t="shared" si="2"/>
        <v/>
      </c>
      <c r="P48" s="111"/>
      <c r="Q48" s="112"/>
      <c r="R48" s="108">
        <f>IF('વાર્ષિક પરિણામ પત્રક '!$C48="","",'વાર્ષિક પરિણામ પત્રક '!C48)</f>
        <v>41</v>
      </c>
      <c r="S48" s="396" t="str">
        <f>IF('સત્રાંત પરિણામ પત્રક '!J48="","",'સત્રાંત પરિણામ પત્રક '!J48)</f>
        <v/>
      </c>
      <c r="T48" s="396" t="str">
        <f>IF('સત્રાંત પરિણામ પત્રક '!K48="","",'સત્રાંત પરિણામ પત્રક '!K48)</f>
        <v/>
      </c>
      <c r="U48" s="396" t="str">
        <f>IF('સત્રાંત પરિણામ પત્રક '!L48="","",'સત્રાંત પરિણામ પત્રક '!L48)</f>
        <v/>
      </c>
      <c r="V48" s="287"/>
      <c r="W48" s="287"/>
      <c r="X48" s="287"/>
      <c r="Y48" s="397">
        <f t="shared" si="3"/>
        <v>0</v>
      </c>
      <c r="Z48" s="4" t="str">
        <f t="shared" si="4"/>
        <v/>
      </c>
      <c r="AA48" s="396" t="str">
        <f>IF('સત્રાંત પરિણામ પત્રક '!R48="","",'સત્રાંત પરિણામ પત્રક '!R48)</f>
        <v/>
      </c>
      <c r="AB48" s="396" t="str">
        <f>IF('સત્રાંત પરિણામ પત્રક '!S48="","",'સત્રાંત પરિણામ પત્રક '!S48)</f>
        <v/>
      </c>
      <c r="AC48" s="396" t="str">
        <f>IF('સત્રાંત પરિણામ પત્રક '!T48="","",'સત્રાંત પરિણામ પત્રક '!T48)</f>
        <v/>
      </c>
      <c r="AD48" s="287"/>
      <c r="AE48" s="287"/>
      <c r="AF48" s="287"/>
      <c r="AG48" s="397">
        <f t="shared" si="5"/>
        <v>0</v>
      </c>
      <c r="AH48" s="4" t="str">
        <f t="shared" si="6"/>
        <v/>
      </c>
      <c r="AI48" s="396" t="str">
        <f>IF('સત્રાંત પરિણામ પત્રક '!W48="","",'સત્રાંત પરિણામ પત્રક '!W48)</f>
        <v/>
      </c>
      <c r="AJ48" s="396" t="str">
        <f>IF('સત્રાંત પરિણામ પત્રક '!X48="","",'સત્રાંત પરિણામ પત્રક '!X48)</f>
        <v/>
      </c>
      <c r="AK48" s="396" t="str">
        <f>IF('સત્રાંત પરિણામ પત્રક '!Y48="","",'સત્રાંત પરિણામ પત્રક '!Y48)</f>
        <v/>
      </c>
      <c r="AL48" s="287"/>
      <c r="AM48" s="287"/>
      <c r="AN48" s="287"/>
      <c r="AO48" s="397">
        <f t="shared" si="7"/>
        <v>0</v>
      </c>
      <c r="AP48" s="4" t="str">
        <f t="shared" si="8"/>
        <v/>
      </c>
      <c r="AQ48" s="4">
        <f>IF('વાર્ષિક પરિણામ પત્રક '!$C48="","",'વાર્ષિક પરિણામ પત્રક '!C48)</f>
        <v>41</v>
      </c>
      <c r="AR48" s="396" t="str">
        <f>IF('સત્રાંત પરિણામ પત્રક '!AB48="","",'સત્રાંત પરિણામ પત્રક '!AB48)</f>
        <v/>
      </c>
      <c r="AS48" s="396" t="str">
        <f>IF('સત્રાંત પરિણામ પત્રક '!AC48="","",'સત્રાંત પરિણામ પત્રક '!AC48)</f>
        <v/>
      </c>
      <c r="AT48" s="396" t="str">
        <f>IF('સત્રાંત પરિણામ પત્રક '!AD48="","",'સત્રાંત પરિણામ પત્રક '!AD48)</f>
        <v/>
      </c>
      <c r="AU48" s="287"/>
      <c r="AV48" s="287"/>
      <c r="AW48" s="287"/>
      <c r="AX48" s="397">
        <f t="shared" si="9"/>
        <v>0</v>
      </c>
      <c r="AY48" s="4" t="str">
        <f t="shared" si="10"/>
        <v/>
      </c>
      <c r="AZ48" s="396" t="str">
        <f>IF('સત્રાંત પરિણામ પત્રક '!AH48="","",'સત્રાંત પરિણામ પત્રક '!AH48)</f>
        <v/>
      </c>
      <c r="BA48" s="396" t="str">
        <f>IF('સત્રાંત પરિણામ પત્રક '!AI48="","",'સત્રાંત પરિણામ પત્રક '!AI48)</f>
        <v/>
      </c>
      <c r="BB48" s="396" t="str">
        <f>IF('સત્રાંત પરિણામ પત્રક '!AJ48="","",'સત્રાંત પરિણામ પત્રક '!AJ48)</f>
        <v/>
      </c>
      <c r="BC48" s="287"/>
      <c r="BD48" s="287"/>
      <c r="BE48" s="287"/>
      <c r="BF48" s="397">
        <f t="shared" si="11"/>
        <v>0</v>
      </c>
      <c r="BG48" s="4" t="str">
        <f t="shared" si="12"/>
        <v/>
      </c>
      <c r="BH48" s="396" t="str">
        <f>IF('સત્રાંત પરિણામ પત્રક '!AM48="","",'સત્રાંત પરિણામ પત્રક '!AM48)</f>
        <v/>
      </c>
      <c r="BI48" s="396" t="str">
        <f>IF('સત્રાંત પરિણામ પત્રક '!AN48="","",'સત્રાંત પરિણામ પત્રક '!AN48)</f>
        <v/>
      </c>
      <c r="BJ48" s="396" t="str">
        <f>IF('સત્રાંત પરિણામ પત્રક '!AO48="","",'સત્રાંત પરિણામ પત્રક '!AO48)</f>
        <v/>
      </c>
      <c r="BK48" s="287"/>
      <c r="BL48" s="287"/>
      <c r="BM48" s="287"/>
      <c r="BN48" s="397">
        <f t="shared" si="18"/>
        <v>0</v>
      </c>
      <c r="BO48" s="4" t="str">
        <f t="shared" si="14"/>
        <v/>
      </c>
      <c r="BP48" s="110"/>
      <c r="BQ48" s="110"/>
      <c r="BR48" s="4">
        <f>IF('વાર્ષિક પરિણામ પત્રક '!$C48="","",'વાર્ષિક પરિણામ પત્રક '!C48)</f>
        <v>41</v>
      </c>
      <c r="BS48" s="293"/>
      <c r="BT48" s="3" t="str">
        <f t="shared" si="15"/>
        <v/>
      </c>
      <c r="BU48" s="397">
        <f t="shared" si="19"/>
        <v>0</v>
      </c>
      <c r="BV48" s="397">
        <f t="shared" si="16"/>
        <v>0</v>
      </c>
      <c r="BW48" s="4" t="str">
        <f t="shared" si="17"/>
        <v/>
      </c>
    </row>
    <row r="49" spans="1:75" ht="21" customHeight="1">
      <c r="A49" s="38" t="str">
        <f>IF('DATA ENTRY'!$N44="","",'DATA ENTRY'!N44)</f>
        <v/>
      </c>
      <c r="B49" s="46" t="str">
        <f>IF('DATA ENTRY'!$P44="","",'DATA ENTRY'!P44)</f>
        <v/>
      </c>
      <c r="C49" s="38">
        <f>IF('DATA ENTRY'!$L44="","",'DATA ENTRY'!L44)</f>
        <v>42</v>
      </c>
      <c r="D49" s="186" t="str">
        <f>IF('DATA ENTRY'!$M44="","",'DATA ENTRY'!M44)</f>
        <v/>
      </c>
      <c r="E49" s="38" t="str">
        <f>IF('DATA ENTRY'!$Q44="","",'DATA ENTRY'!Q44)</f>
        <v/>
      </c>
      <c r="F49" s="39" t="str">
        <f>IF('DATA ENTRY'!$R44="","",'DATA ENTRY'!R44)</f>
        <v/>
      </c>
      <c r="G49" s="40" t="str">
        <f>IF('DATA ENTRY'!$S44="","",'DATA ENTRY'!S44)</f>
        <v/>
      </c>
      <c r="H49" s="396" t="str">
        <f>IF('સત્રાંત પરિણામ પત્રક '!E49="","",'સત્રાંત પરિણામ પત્રક '!E49)</f>
        <v/>
      </c>
      <c r="I49" s="396" t="str">
        <f>IF('સત્રાંત પરિણામ પત્રક '!F49="","",'સત્રાંત પરિણામ પત્રક '!F49)</f>
        <v/>
      </c>
      <c r="J49" s="396" t="str">
        <f>IF('સત્રાંત પરિણામ પત્રક '!G49="","",'સત્રાંત પરિણામ પત્રક '!G49)</f>
        <v/>
      </c>
      <c r="K49" s="287"/>
      <c r="L49" s="287"/>
      <c r="M49" s="287"/>
      <c r="N49" s="397">
        <f t="shared" si="0"/>
        <v>0</v>
      </c>
      <c r="O49" s="107" t="str">
        <f t="shared" si="2"/>
        <v/>
      </c>
      <c r="P49" s="111"/>
      <c r="Q49" s="112"/>
      <c r="R49" s="108">
        <f>IF('વાર્ષિક પરિણામ પત્રક '!$C49="","",'વાર્ષિક પરિણામ પત્રક '!C49)</f>
        <v>42</v>
      </c>
      <c r="S49" s="396" t="str">
        <f>IF('સત્રાંત પરિણામ પત્રક '!J49="","",'સત્રાંત પરિણામ પત્રક '!J49)</f>
        <v/>
      </c>
      <c r="T49" s="396" t="str">
        <f>IF('સત્રાંત પરિણામ પત્રક '!K49="","",'સત્રાંત પરિણામ પત્રક '!K49)</f>
        <v/>
      </c>
      <c r="U49" s="396" t="str">
        <f>IF('સત્રાંત પરિણામ પત્રક '!L49="","",'સત્રાંત પરિણામ પત્રક '!L49)</f>
        <v/>
      </c>
      <c r="V49" s="287"/>
      <c r="W49" s="287"/>
      <c r="X49" s="287"/>
      <c r="Y49" s="397">
        <f t="shared" si="3"/>
        <v>0</v>
      </c>
      <c r="Z49" s="4" t="str">
        <f t="shared" si="4"/>
        <v/>
      </c>
      <c r="AA49" s="396" t="str">
        <f>IF('સત્રાંત પરિણામ પત્રક '!R49="","",'સત્રાંત પરિણામ પત્રક '!R49)</f>
        <v/>
      </c>
      <c r="AB49" s="396" t="str">
        <f>IF('સત્રાંત પરિણામ પત્રક '!S49="","",'સત્રાંત પરિણામ પત્રક '!S49)</f>
        <v/>
      </c>
      <c r="AC49" s="396" t="str">
        <f>IF('સત્રાંત પરિણામ પત્રક '!T49="","",'સત્રાંત પરિણામ પત્રક '!T49)</f>
        <v/>
      </c>
      <c r="AD49" s="287"/>
      <c r="AE49" s="287"/>
      <c r="AF49" s="287"/>
      <c r="AG49" s="397">
        <f t="shared" si="5"/>
        <v>0</v>
      </c>
      <c r="AH49" s="4" t="str">
        <f t="shared" si="6"/>
        <v/>
      </c>
      <c r="AI49" s="396" t="str">
        <f>IF('સત્રાંત પરિણામ પત્રક '!W49="","",'સત્રાંત પરિણામ પત્રક '!W49)</f>
        <v/>
      </c>
      <c r="AJ49" s="396" t="str">
        <f>IF('સત્રાંત પરિણામ પત્રક '!X49="","",'સત્રાંત પરિણામ પત્રક '!X49)</f>
        <v/>
      </c>
      <c r="AK49" s="396" t="str">
        <f>IF('સત્રાંત પરિણામ પત્રક '!Y49="","",'સત્રાંત પરિણામ પત્રક '!Y49)</f>
        <v/>
      </c>
      <c r="AL49" s="287"/>
      <c r="AM49" s="287"/>
      <c r="AN49" s="287"/>
      <c r="AO49" s="397">
        <f t="shared" si="7"/>
        <v>0</v>
      </c>
      <c r="AP49" s="4" t="str">
        <f t="shared" si="8"/>
        <v/>
      </c>
      <c r="AQ49" s="4">
        <f>IF('વાર્ષિક પરિણામ પત્રક '!$C49="","",'વાર્ષિક પરિણામ પત્રક '!C49)</f>
        <v>42</v>
      </c>
      <c r="AR49" s="396" t="str">
        <f>IF('સત્રાંત પરિણામ પત્રક '!AB49="","",'સત્રાંત પરિણામ પત્રક '!AB49)</f>
        <v/>
      </c>
      <c r="AS49" s="396" t="str">
        <f>IF('સત્રાંત પરિણામ પત્રક '!AC49="","",'સત્રાંત પરિણામ પત્રક '!AC49)</f>
        <v/>
      </c>
      <c r="AT49" s="396" t="str">
        <f>IF('સત્રાંત પરિણામ પત્રક '!AD49="","",'સત્રાંત પરિણામ પત્રક '!AD49)</f>
        <v/>
      </c>
      <c r="AU49" s="287"/>
      <c r="AV49" s="287"/>
      <c r="AW49" s="287"/>
      <c r="AX49" s="397">
        <f t="shared" si="9"/>
        <v>0</v>
      </c>
      <c r="AY49" s="4" t="str">
        <f t="shared" si="10"/>
        <v/>
      </c>
      <c r="AZ49" s="396" t="str">
        <f>IF('સત્રાંત પરિણામ પત્રક '!AH49="","",'સત્રાંત પરિણામ પત્રક '!AH49)</f>
        <v/>
      </c>
      <c r="BA49" s="396" t="str">
        <f>IF('સત્રાંત પરિણામ પત્રક '!AI49="","",'સત્રાંત પરિણામ પત્રક '!AI49)</f>
        <v/>
      </c>
      <c r="BB49" s="396" t="str">
        <f>IF('સત્રાંત પરિણામ પત્રક '!AJ49="","",'સત્રાંત પરિણામ પત્રક '!AJ49)</f>
        <v/>
      </c>
      <c r="BC49" s="287"/>
      <c r="BD49" s="287"/>
      <c r="BE49" s="287"/>
      <c r="BF49" s="397">
        <f t="shared" si="11"/>
        <v>0</v>
      </c>
      <c r="BG49" s="4" t="str">
        <f t="shared" si="12"/>
        <v/>
      </c>
      <c r="BH49" s="396" t="str">
        <f>IF('સત્રાંત પરિણામ પત્રક '!AM49="","",'સત્રાંત પરિણામ પત્રક '!AM49)</f>
        <v/>
      </c>
      <c r="BI49" s="396" t="str">
        <f>IF('સત્રાંત પરિણામ પત્રક '!AN49="","",'સત્રાંત પરિણામ પત્રક '!AN49)</f>
        <v/>
      </c>
      <c r="BJ49" s="396" t="str">
        <f>IF('સત્રાંત પરિણામ પત્રક '!AO49="","",'સત્રાંત પરિણામ પત્રક '!AO49)</f>
        <v/>
      </c>
      <c r="BK49" s="287"/>
      <c r="BL49" s="287"/>
      <c r="BM49" s="287"/>
      <c r="BN49" s="397">
        <f t="shared" si="18"/>
        <v>0</v>
      </c>
      <c r="BO49" s="4" t="str">
        <f t="shared" si="14"/>
        <v/>
      </c>
      <c r="BP49" s="110"/>
      <c r="BQ49" s="110"/>
      <c r="BR49" s="4">
        <f>IF('વાર્ષિક પરિણામ પત્રક '!$C49="","",'વાર્ષિક પરિણામ પત્રક '!C49)</f>
        <v>42</v>
      </c>
      <c r="BS49" s="293"/>
      <c r="BT49" s="3" t="str">
        <f t="shared" si="15"/>
        <v/>
      </c>
      <c r="BU49" s="397">
        <f t="shared" si="19"/>
        <v>0</v>
      </c>
      <c r="BV49" s="397">
        <f t="shared" si="16"/>
        <v>0</v>
      </c>
      <c r="BW49" s="4" t="str">
        <f t="shared" si="17"/>
        <v/>
      </c>
    </row>
    <row r="50" spans="1:75" ht="21" customHeight="1">
      <c r="A50" s="38" t="str">
        <f>IF('DATA ENTRY'!$N45="","",'DATA ENTRY'!N45)</f>
        <v/>
      </c>
      <c r="B50" s="46" t="str">
        <f>IF('DATA ENTRY'!$P45="","",'DATA ENTRY'!P45)</f>
        <v/>
      </c>
      <c r="C50" s="38">
        <f>IF('DATA ENTRY'!$L45="","",'DATA ENTRY'!L45)</f>
        <v>43</v>
      </c>
      <c r="D50" s="186" t="str">
        <f>IF('DATA ENTRY'!$M45="","",'DATA ENTRY'!M45)</f>
        <v/>
      </c>
      <c r="E50" s="38" t="str">
        <f>IF('DATA ENTRY'!$Q45="","",'DATA ENTRY'!Q45)</f>
        <v/>
      </c>
      <c r="F50" s="39" t="str">
        <f>IF('DATA ENTRY'!$R45="","",'DATA ENTRY'!R45)</f>
        <v/>
      </c>
      <c r="G50" s="40" t="str">
        <f>IF('DATA ENTRY'!$S45="","",'DATA ENTRY'!S45)</f>
        <v/>
      </c>
      <c r="H50" s="396" t="str">
        <f>IF('સત્રાંત પરિણામ પત્રક '!E50="","",'સત્રાંત પરિણામ પત્રક '!E50)</f>
        <v/>
      </c>
      <c r="I50" s="396" t="str">
        <f>IF('સત્રાંત પરિણામ પત્રક '!F50="","",'સત્રાંત પરિણામ પત્રક '!F50)</f>
        <v/>
      </c>
      <c r="J50" s="396" t="str">
        <f>IF('સત્રાંત પરિણામ પત્રક '!G50="","",'સત્રાંત પરિણામ પત્રક '!G50)</f>
        <v/>
      </c>
      <c r="K50" s="287"/>
      <c r="L50" s="287"/>
      <c r="M50" s="287"/>
      <c r="N50" s="397">
        <f t="shared" si="0"/>
        <v>0</v>
      </c>
      <c r="O50" s="107" t="str">
        <f t="shared" si="2"/>
        <v/>
      </c>
      <c r="P50" s="111"/>
      <c r="Q50" s="112"/>
      <c r="R50" s="108">
        <f>IF('વાર્ષિક પરિણામ પત્રક '!$C50="","",'વાર્ષિક પરિણામ પત્રક '!C50)</f>
        <v>43</v>
      </c>
      <c r="S50" s="396" t="str">
        <f>IF('સત્રાંત પરિણામ પત્રક '!J50="","",'સત્રાંત પરિણામ પત્રક '!J50)</f>
        <v/>
      </c>
      <c r="T50" s="396" t="str">
        <f>IF('સત્રાંત પરિણામ પત્રક '!K50="","",'સત્રાંત પરિણામ પત્રક '!K50)</f>
        <v/>
      </c>
      <c r="U50" s="396" t="str">
        <f>IF('સત્રાંત પરિણામ પત્રક '!L50="","",'સત્રાંત પરિણામ પત્રક '!L50)</f>
        <v/>
      </c>
      <c r="V50" s="287"/>
      <c r="W50" s="287"/>
      <c r="X50" s="287"/>
      <c r="Y50" s="397">
        <f t="shared" si="3"/>
        <v>0</v>
      </c>
      <c r="Z50" s="4" t="str">
        <f t="shared" si="4"/>
        <v/>
      </c>
      <c r="AA50" s="396" t="str">
        <f>IF('સત્રાંત પરિણામ પત્રક '!R50="","",'સત્રાંત પરિણામ પત્રક '!R50)</f>
        <v/>
      </c>
      <c r="AB50" s="396" t="str">
        <f>IF('સત્રાંત પરિણામ પત્રક '!S50="","",'સત્રાંત પરિણામ પત્રક '!S50)</f>
        <v/>
      </c>
      <c r="AC50" s="396" t="str">
        <f>IF('સત્રાંત પરિણામ પત્રક '!T50="","",'સત્રાંત પરિણામ પત્રક '!T50)</f>
        <v/>
      </c>
      <c r="AD50" s="287"/>
      <c r="AE50" s="287"/>
      <c r="AF50" s="287"/>
      <c r="AG50" s="397">
        <f t="shared" si="5"/>
        <v>0</v>
      </c>
      <c r="AH50" s="4" t="str">
        <f t="shared" si="6"/>
        <v/>
      </c>
      <c r="AI50" s="396" t="str">
        <f>IF('સત્રાંત પરિણામ પત્રક '!W50="","",'સત્રાંત પરિણામ પત્રક '!W50)</f>
        <v/>
      </c>
      <c r="AJ50" s="396" t="str">
        <f>IF('સત્રાંત પરિણામ પત્રક '!X50="","",'સત્રાંત પરિણામ પત્રક '!X50)</f>
        <v/>
      </c>
      <c r="AK50" s="396" t="str">
        <f>IF('સત્રાંત પરિણામ પત્રક '!Y50="","",'સત્રાંત પરિણામ પત્રક '!Y50)</f>
        <v/>
      </c>
      <c r="AL50" s="287"/>
      <c r="AM50" s="287"/>
      <c r="AN50" s="287"/>
      <c r="AO50" s="397">
        <f t="shared" si="7"/>
        <v>0</v>
      </c>
      <c r="AP50" s="4" t="str">
        <f t="shared" si="8"/>
        <v/>
      </c>
      <c r="AQ50" s="4">
        <f>IF('વાર્ષિક પરિણામ પત્રક '!$C50="","",'વાર્ષિક પરિણામ પત્રક '!C50)</f>
        <v>43</v>
      </c>
      <c r="AR50" s="396" t="str">
        <f>IF('સત્રાંત પરિણામ પત્રક '!AB50="","",'સત્રાંત પરિણામ પત્રક '!AB50)</f>
        <v/>
      </c>
      <c r="AS50" s="396" t="str">
        <f>IF('સત્રાંત પરિણામ પત્રક '!AC50="","",'સત્રાંત પરિણામ પત્રક '!AC50)</f>
        <v/>
      </c>
      <c r="AT50" s="396" t="str">
        <f>IF('સત્રાંત પરિણામ પત્રક '!AD50="","",'સત્રાંત પરિણામ પત્રક '!AD50)</f>
        <v/>
      </c>
      <c r="AU50" s="287"/>
      <c r="AV50" s="287"/>
      <c r="AW50" s="287"/>
      <c r="AX50" s="397">
        <f t="shared" si="9"/>
        <v>0</v>
      </c>
      <c r="AY50" s="4" t="str">
        <f t="shared" si="10"/>
        <v/>
      </c>
      <c r="AZ50" s="396" t="str">
        <f>IF('સત્રાંત પરિણામ પત્રક '!AH50="","",'સત્રાંત પરિણામ પત્રક '!AH50)</f>
        <v/>
      </c>
      <c r="BA50" s="396" t="str">
        <f>IF('સત્રાંત પરિણામ પત્રક '!AI50="","",'સત્રાંત પરિણામ પત્રક '!AI50)</f>
        <v/>
      </c>
      <c r="BB50" s="396" t="str">
        <f>IF('સત્રાંત પરિણામ પત્રક '!AJ50="","",'સત્રાંત પરિણામ પત્રક '!AJ50)</f>
        <v/>
      </c>
      <c r="BC50" s="287"/>
      <c r="BD50" s="287"/>
      <c r="BE50" s="287"/>
      <c r="BF50" s="397">
        <f t="shared" si="11"/>
        <v>0</v>
      </c>
      <c r="BG50" s="4" t="str">
        <f t="shared" si="12"/>
        <v/>
      </c>
      <c r="BH50" s="396" t="str">
        <f>IF('સત્રાંત પરિણામ પત્રક '!AM50="","",'સત્રાંત પરિણામ પત્રક '!AM50)</f>
        <v/>
      </c>
      <c r="BI50" s="396" t="str">
        <f>IF('સત્રાંત પરિણામ પત્રક '!AN50="","",'સત્રાંત પરિણામ પત્રક '!AN50)</f>
        <v/>
      </c>
      <c r="BJ50" s="396" t="str">
        <f>IF('સત્રાંત પરિણામ પત્રક '!AO50="","",'સત્રાંત પરિણામ પત્રક '!AO50)</f>
        <v/>
      </c>
      <c r="BK50" s="287"/>
      <c r="BL50" s="287"/>
      <c r="BM50" s="287"/>
      <c r="BN50" s="397">
        <f t="shared" si="18"/>
        <v>0</v>
      </c>
      <c r="BO50" s="4" t="str">
        <f t="shared" si="14"/>
        <v/>
      </c>
      <c r="BP50" s="110"/>
      <c r="BQ50" s="110"/>
      <c r="BR50" s="4">
        <f>IF('વાર્ષિક પરિણામ પત્રક '!$C50="","",'વાર્ષિક પરિણામ પત્રક '!C50)</f>
        <v>43</v>
      </c>
      <c r="BS50" s="293"/>
      <c r="BT50" s="3" t="str">
        <f t="shared" si="15"/>
        <v/>
      </c>
      <c r="BU50" s="397">
        <f t="shared" si="19"/>
        <v>0</v>
      </c>
      <c r="BV50" s="397">
        <f t="shared" si="16"/>
        <v>0</v>
      </c>
      <c r="BW50" s="4" t="str">
        <f t="shared" si="17"/>
        <v/>
      </c>
    </row>
    <row r="51" spans="1:75" ht="21" customHeight="1">
      <c r="A51" s="38" t="str">
        <f>IF('DATA ENTRY'!$N46="","",'DATA ENTRY'!N46)</f>
        <v/>
      </c>
      <c r="B51" s="46" t="str">
        <f>IF('DATA ENTRY'!$P46="","",'DATA ENTRY'!P46)</f>
        <v/>
      </c>
      <c r="C51" s="38">
        <f>IF('DATA ENTRY'!$L46="","",'DATA ENTRY'!L46)</f>
        <v>44</v>
      </c>
      <c r="D51" s="186" t="str">
        <f>IF('DATA ENTRY'!$M46="","",'DATA ENTRY'!M46)</f>
        <v/>
      </c>
      <c r="E51" s="38" t="str">
        <f>IF('DATA ENTRY'!$Q46="","",'DATA ENTRY'!Q46)</f>
        <v/>
      </c>
      <c r="F51" s="39" t="str">
        <f>IF('DATA ENTRY'!$R46="","",'DATA ENTRY'!R46)</f>
        <v/>
      </c>
      <c r="G51" s="40" t="str">
        <f>IF('DATA ENTRY'!$S46="","",'DATA ENTRY'!S46)</f>
        <v/>
      </c>
      <c r="H51" s="396" t="str">
        <f>IF('સત્રાંત પરિણામ પત્રક '!E51="","",'સત્રાંત પરિણામ પત્રક '!E51)</f>
        <v/>
      </c>
      <c r="I51" s="396" t="str">
        <f>IF('સત્રાંત પરિણામ પત્રક '!F51="","",'સત્રાંત પરિણામ પત્રક '!F51)</f>
        <v/>
      </c>
      <c r="J51" s="396" t="str">
        <f>IF('સત્રાંત પરિણામ પત્રક '!G51="","",'સત્રાંત પરિણામ પત્રક '!G51)</f>
        <v/>
      </c>
      <c r="K51" s="287"/>
      <c r="L51" s="287"/>
      <c r="M51" s="287"/>
      <c r="N51" s="397">
        <f t="shared" si="0"/>
        <v>0</v>
      </c>
      <c r="O51" s="107" t="str">
        <f t="shared" si="2"/>
        <v/>
      </c>
      <c r="P51" s="111"/>
      <c r="Q51" s="112"/>
      <c r="R51" s="108">
        <f>IF('વાર્ષિક પરિણામ પત્રક '!$C51="","",'વાર્ષિક પરિણામ પત્રક '!C51)</f>
        <v>44</v>
      </c>
      <c r="S51" s="396" t="str">
        <f>IF('સત્રાંત પરિણામ પત્રક '!J51="","",'સત્રાંત પરિણામ પત્રક '!J51)</f>
        <v/>
      </c>
      <c r="T51" s="396" t="str">
        <f>IF('સત્રાંત પરિણામ પત્રક '!K51="","",'સત્રાંત પરિણામ પત્રક '!K51)</f>
        <v/>
      </c>
      <c r="U51" s="396" t="str">
        <f>IF('સત્રાંત પરિણામ પત્રક '!L51="","",'સત્રાંત પરિણામ પત્રક '!L51)</f>
        <v/>
      </c>
      <c r="V51" s="287"/>
      <c r="W51" s="287"/>
      <c r="X51" s="287"/>
      <c r="Y51" s="397">
        <f t="shared" si="3"/>
        <v>0</v>
      </c>
      <c r="Z51" s="4" t="str">
        <f t="shared" si="4"/>
        <v/>
      </c>
      <c r="AA51" s="396" t="str">
        <f>IF('સત્રાંત પરિણામ પત્રક '!R51="","",'સત્રાંત પરિણામ પત્રક '!R51)</f>
        <v/>
      </c>
      <c r="AB51" s="396" t="str">
        <f>IF('સત્રાંત પરિણામ પત્રક '!S51="","",'સત્રાંત પરિણામ પત્રક '!S51)</f>
        <v/>
      </c>
      <c r="AC51" s="396" t="str">
        <f>IF('સત્રાંત પરિણામ પત્રક '!T51="","",'સત્રાંત પરિણામ પત્રક '!T51)</f>
        <v/>
      </c>
      <c r="AD51" s="287"/>
      <c r="AE51" s="287"/>
      <c r="AF51" s="287"/>
      <c r="AG51" s="397">
        <f t="shared" si="5"/>
        <v>0</v>
      </c>
      <c r="AH51" s="4" t="str">
        <f t="shared" si="6"/>
        <v/>
      </c>
      <c r="AI51" s="396" t="str">
        <f>IF('સત્રાંત પરિણામ પત્રક '!W51="","",'સત્રાંત પરિણામ પત્રક '!W51)</f>
        <v/>
      </c>
      <c r="AJ51" s="396" t="str">
        <f>IF('સત્રાંત પરિણામ પત્રક '!X51="","",'સત્રાંત પરિણામ પત્રક '!X51)</f>
        <v/>
      </c>
      <c r="AK51" s="396" t="str">
        <f>IF('સત્રાંત પરિણામ પત્રક '!Y51="","",'સત્રાંત પરિણામ પત્રક '!Y51)</f>
        <v/>
      </c>
      <c r="AL51" s="287"/>
      <c r="AM51" s="287"/>
      <c r="AN51" s="287"/>
      <c r="AO51" s="397">
        <f t="shared" si="7"/>
        <v>0</v>
      </c>
      <c r="AP51" s="4" t="str">
        <f t="shared" si="8"/>
        <v/>
      </c>
      <c r="AQ51" s="4">
        <f>IF('વાર્ષિક પરિણામ પત્રક '!$C51="","",'વાર્ષિક પરિણામ પત્રક '!C51)</f>
        <v>44</v>
      </c>
      <c r="AR51" s="396" t="str">
        <f>IF('સત્રાંત પરિણામ પત્રક '!AB51="","",'સત્રાંત પરિણામ પત્રક '!AB51)</f>
        <v/>
      </c>
      <c r="AS51" s="396" t="str">
        <f>IF('સત્રાંત પરિણામ પત્રક '!AC51="","",'સત્રાંત પરિણામ પત્રક '!AC51)</f>
        <v/>
      </c>
      <c r="AT51" s="396" t="str">
        <f>IF('સત્રાંત પરિણામ પત્રક '!AD51="","",'સત્રાંત પરિણામ પત્રક '!AD51)</f>
        <v/>
      </c>
      <c r="AU51" s="287"/>
      <c r="AV51" s="287"/>
      <c r="AW51" s="287"/>
      <c r="AX51" s="397">
        <f t="shared" si="9"/>
        <v>0</v>
      </c>
      <c r="AY51" s="4" t="str">
        <f t="shared" si="10"/>
        <v/>
      </c>
      <c r="AZ51" s="396" t="str">
        <f>IF('સત્રાંત પરિણામ પત્રક '!AH51="","",'સત્રાંત પરિણામ પત્રક '!AH51)</f>
        <v/>
      </c>
      <c r="BA51" s="396" t="str">
        <f>IF('સત્રાંત પરિણામ પત્રક '!AI51="","",'સત્રાંત પરિણામ પત્રક '!AI51)</f>
        <v/>
      </c>
      <c r="BB51" s="396" t="str">
        <f>IF('સત્રાંત પરિણામ પત્રક '!AJ51="","",'સત્રાંત પરિણામ પત્રક '!AJ51)</f>
        <v/>
      </c>
      <c r="BC51" s="287"/>
      <c r="BD51" s="287"/>
      <c r="BE51" s="287"/>
      <c r="BF51" s="397">
        <f t="shared" si="11"/>
        <v>0</v>
      </c>
      <c r="BG51" s="4" t="str">
        <f t="shared" si="12"/>
        <v/>
      </c>
      <c r="BH51" s="396" t="str">
        <f>IF('સત્રાંત પરિણામ પત્રક '!AM51="","",'સત્રાંત પરિણામ પત્રક '!AM51)</f>
        <v/>
      </c>
      <c r="BI51" s="396" t="str">
        <f>IF('સત્રાંત પરિણામ પત્રક '!AN51="","",'સત્રાંત પરિણામ પત્રક '!AN51)</f>
        <v/>
      </c>
      <c r="BJ51" s="396" t="str">
        <f>IF('સત્રાંત પરિણામ પત્રક '!AO51="","",'સત્રાંત પરિણામ પત્રક '!AO51)</f>
        <v/>
      </c>
      <c r="BK51" s="287"/>
      <c r="BL51" s="287"/>
      <c r="BM51" s="287"/>
      <c r="BN51" s="397">
        <f t="shared" si="18"/>
        <v>0</v>
      </c>
      <c r="BO51" s="4" t="str">
        <f t="shared" si="14"/>
        <v/>
      </c>
      <c r="BP51" s="110"/>
      <c r="BQ51" s="110"/>
      <c r="BR51" s="4">
        <f>IF('વાર્ષિક પરિણામ પત્રક '!$C51="","",'વાર્ષિક પરિણામ પત્રક '!C51)</f>
        <v>44</v>
      </c>
      <c r="BS51" s="293"/>
      <c r="BT51" s="3" t="str">
        <f t="shared" si="15"/>
        <v/>
      </c>
      <c r="BU51" s="397">
        <f t="shared" si="19"/>
        <v>0</v>
      </c>
      <c r="BV51" s="397">
        <f t="shared" si="16"/>
        <v>0</v>
      </c>
      <c r="BW51" s="4" t="str">
        <f t="shared" si="17"/>
        <v/>
      </c>
    </row>
    <row r="52" spans="1:75" ht="21" customHeight="1">
      <c r="A52" s="38" t="str">
        <f>IF('DATA ENTRY'!$N47="","",'DATA ENTRY'!N47)</f>
        <v/>
      </c>
      <c r="B52" s="46" t="str">
        <f>IF('DATA ENTRY'!$P47="","",'DATA ENTRY'!P47)</f>
        <v/>
      </c>
      <c r="C52" s="38">
        <f>IF('DATA ENTRY'!$L47="","",'DATA ENTRY'!L47)</f>
        <v>45</v>
      </c>
      <c r="D52" s="186" t="str">
        <f>IF('DATA ENTRY'!$M47="","",'DATA ENTRY'!M47)</f>
        <v/>
      </c>
      <c r="E52" s="38" t="str">
        <f>IF('DATA ENTRY'!$Q47="","",'DATA ENTRY'!Q47)</f>
        <v/>
      </c>
      <c r="F52" s="39" t="str">
        <f>IF('DATA ENTRY'!$R47="","",'DATA ENTRY'!R47)</f>
        <v/>
      </c>
      <c r="G52" s="40" t="str">
        <f>IF('DATA ENTRY'!$S47="","",'DATA ENTRY'!S47)</f>
        <v/>
      </c>
      <c r="H52" s="396" t="str">
        <f>IF('સત્રાંત પરિણામ પત્રક '!E52="","",'સત્રાંત પરિણામ પત્રક '!E52)</f>
        <v/>
      </c>
      <c r="I52" s="396" t="str">
        <f>IF('સત્રાંત પરિણામ પત્રક '!F52="","",'સત્રાંત પરિણામ પત્રક '!F52)</f>
        <v/>
      </c>
      <c r="J52" s="396" t="str">
        <f>IF('સત્રાંત પરિણામ પત્રક '!G52="","",'સત્રાંત પરિણામ પત્રક '!G52)</f>
        <v/>
      </c>
      <c r="K52" s="287"/>
      <c r="L52" s="287"/>
      <c r="M52" s="287"/>
      <c r="N52" s="397">
        <f t="shared" si="0"/>
        <v>0</v>
      </c>
      <c r="O52" s="107" t="str">
        <f t="shared" si="2"/>
        <v/>
      </c>
      <c r="P52" s="111"/>
      <c r="Q52" s="112"/>
      <c r="R52" s="108">
        <f>IF('વાર્ષિક પરિણામ પત્રક '!$C52="","",'વાર્ષિક પરિણામ પત્રક '!C52)</f>
        <v>45</v>
      </c>
      <c r="S52" s="396" t="str">
        <f>IF('સત્રાંત પરિણામ પત્રક '!J52="","",'સત્રાંત પરિણામ પત્રક '!J52)</f>
        <v/>
      </c>
      <c r="T52" s="396" t="str">
        <f>IF('સત્રાંત પરિણામ પત્રક '!K52="","",'સત્રાંત પરિણામ પત્રક '!K52)</f>
        <v/>
      </c>
      <c r="U52" s="396" t="str">
        <f>IF('સત્રાંત પરિણામ પત્રક '!L52="","",'સત્રાંત પરિણામ પત્રક '!L52)</f>
        <v/>
      </c>
      <c r="V52" s="287"/>
      <c r="W52" s="287"/>
      <c r="X52" s="287"/>
      <c r="Y52" s="397">
        <f t="shared" si="3"/>
        <v>0</v>
      </c>
      <c r="Z52" s="4" t="str">
        <f t="shared" si="4"/>
        <v/>
      </c>
      <c r="AA52" s="396" t="str">
        <f>IF('સત્રાંત પરિણામ પત્રક '!R52="","",'સત્રાંત પરિણામ પત્રક '!R52)</f>
        <v/>
      </c>
      <c r="AB52" s="396" t="str">
        <f>IF('સત્રાંત પરિણામ પત્રક '!S52="","",'સત્રાંત પરિણામ પત્રક '!S52)</f>
        <v/>
      </c>
      <c r="AC52" s="396" t="str">
        <f>IF('સત્રાંત પરિણામ પત્રક '!T52="","",'સત્રાંત પરિણામ પત્રક '!T52)</f>
        <v/>
      </c>
      <c r="AD52" s="287"/>
      <c r="AE52" s="287"/>
      <c r="AF52" s="287"/>
      <c r="AG52" s="397">
        <f t="shared" si="5"/>
        <v>0</v>
      </c>
      <c r="AH52" s="4" t="str">
        <f t="shared" si="6"/>
        <v/>
      </c>
      <c r="AI52" s="396" t="str">
        <f>IF('સત્રાંત પરિણામ પત્રક '!W52="","",'સત્રાંત પરિણામ પત્રક '!W52)</f>
        <v/>
      </c>
      <c r="AJ52" s="396" t="str">
        <f>IF('સત્રાંત પરિણામ પત્રક '!X52="","",'સત્રાંત પરિણામ પત્રક '!X52)</f>
        <v/>
      </c>
      <c r="AK52" s="396" t="str">
        <f>IF('સત્રાંત પરિણામ પત્રક '!Y52="","",'સત્રાંત પરિણામ પત્રક '!Y52)</f>
        <v/>
      </c>
      <c r="AL52" s="287"/>
      <c r="AM52" s="287"/>
      <c r="AN52" s="287"/>
      <c r="AO52" s="397">
        <f t="shared" si="7"/>
        <v>0</v>
      </c>
      <c r="AP52" s="4" t="str">
        <f t="shared" si="8"/>
        <v/>
      </c>
      <c r="AQ52" s="4">
        <f>IF('વાર્ષિક પરિણામ પત્રક '!$C52="","",'વાર્ષિક પરિણામ પત્રક '!C52)</f>
        <v>45</v>
      </c>
      <c r="AR52" s="396" t="str">
        <f>IF('સત્રાંત પરિણામ પત્રક '!AB52="","",'સત્રાંત પરિણામ પત્રક '!AB52)</f>
        <v/>
      </c>
      <c r="AS52" s="396" t="str">
        <f>IF('સત્રાંત પરિણામ પત્રક '!AC52="","",'સત્રાંત પરિણામ પત્રક '!AC52)</f>
        <v/>
      </c>
      <c r="AT52" s="396" t="str">
        <f>IF('સત્રાંત પરિણામ પત્રક '!AD52="","",'સત્રાંત પરિણામ પત્રક '!AD52)</f>
        <v/>
      </c>
      <c r="AU52" s="287"/>
      <c r="AV52" s="287"/>
      <c r="AW52" s="287"/>
      <c r="AX52" s="397">
        <f t="shared" si="9"/>
        <v>0</v>
      </c>
      <c r="AY52" s="4" t="str">
        <f t="shared" si="10"/>
        <v/>
      </c>
      <c r="AZ52" s="396" t="str">
        <f>IF('સત્રાંત પરિણામ પત્રક '!AH52="","",'સત્રાંત પરિણામ પત્રક '!AH52)</f>
        <v/>
      </c>
      <c r="BA52" s="396" t="str">
        <f>IF('સત્રાંત પરિણામ પત્રક '!AI52="","",'સત્રાંત પરિણામ પત્રક '!AI52)</f>
        <v/>
      </c>
      <c r="BB52" s="396" t="str">
        <f>IF('સત્રાંત પરિણામ પત્રક '!AJ52="","",'સત્રાંત પરિણામ પત્રક '!AJ52)</f>
        <v/>
      </c>
      <c r="BC52" s="287"/>
      <c r="BD52" s="287"/>
      <c r="BE52" s="287"/>
      <c r="BF52" s="397">
        <f t="shared" si="11"/>
        <v>0</v>
      </c>
      <c r="BG52" s="4" t="str">
        <f t="shared" si="12"/>
        <v/>
      </c>
      <c r="BH52" s="396" t="str">
        <f>IF('સત્રાંત પરિણામ પત્રક '!AM52="","",'સત્રાંત પરિણામ પત્રક '!AM52)</f>
        <v/>
      </c>
      <c r="BI52" s="396" t="str">
        <f>IF('સત્રાંત પરિણામ પત્રક '!AN52="","",'સત્રાંત પરિણામ પત્રક '!AN52)</f>
        <v/>
      </c>
      <c r="BJ52" s="396" t="str">
        <f>IF('સત્રાંત પરિણામ પત્રક '!AO52="","",'સત્રાંત પરિણામ પત્રક '!AO52)</f>
        <v/>
      </c>
      <c r="BK52" s="287"/>
      <c r="BL52" s="287"/>
      <c r="BM52" s="287"/>
      <c r="BN52" s="397">
        <f t="shared" si="18"/>
        <v>0</v>
      </c>
      <c r="BO52" s="4" t="str">
        <f t="shared" si="14"/>
        <v/>
      </c>
      <c r="BP52" s="110"/>
      <c r="BQ52" s="110"/>
      <c r="BR52" s="4">
        <f>IF('વાર્ષિક પરિણામ પત્રક '!$C52="","",'વાર્ષિક પરિણામ પત્રક '!C52)</f>
        <v>45</v>
      </c>
      <c r="BS52" s="293"/>
      <c r="BT52" s="3" t="str">
        <f t="shared" si="15"/>
        <v/>
      </c>
      <c r="BU52" s="397">
        <f t="shared" si="19"/>
        <v>0</v>
      </c>
      <c r="BV52" s="397">
        <f t="shared" si="16"/>
        <v>0</v>
      </c>
      <c r="BW52" s="4" t="str">
        <f t="shared" si="17"/>
        <v/>
      </c>
    </row>
    <row r="53" spans="1:75" ht="21" customHeight="1">
      <c r="A53" s="38" t="str">
        <f>IF('DATA ENTRY'!$N48="","",'DATA ENTRY'!N48)</f>
        <v/>
      </c>
      <c r="B53" s="46" t="str">
        <f>IF('DATA ENTRY'!$P48="","",'DATA ENTRY'!P48)</f>
        <v/>
      </c>
      <c r="C53" s="38">
        <f>IF('DATA ENTRY'!$L48="","",'DATA ENTRY'!L48)</f>
        <v>46</v>
      </c>
      <c r="D53" s="186" t="str">
        <f>IF('DATA ENTRY'!$M48="","",'DATA ENTRY'!M48)</f>
        <v/>
      </c>
      <c r="E53" s="38" t="str">
        <f>IF('DATA ENTRY'!$Q48="","",'DATA ENTRY'!Q48)</f>
        <v/>
      </c>
      <c r="F53" s="39" t="str">
        <f>IF('DATA ENTRY'!$R48="","",'DATA ENTRY'!R48)</f>
        <v/>
      </c>
      <c r="G53" s="40" t="str">
        <f>IF('DATA ENTRY'!$S48="","",'DATA ENTRY'!S48)</f>
        <v/>
      </c>
      <c r="H53" s="396" t="str">
        <f>IF('સત્રાંત પરિણામ પત્રક '!E53="","",'સત્રાંત પરિણામ પત્રક '!E53)</f>
        <v/>
      </c>
      <c r="I53" s="396" t="str">
        <f>IF('સત્રાંત પરિણામ પત્રક '!F53="","",'સત્રાંત પરિણામ પત્રક '!F53)</f>
        <v/>
      </c>
      <c r="J53" s="396" t="str">
        <f>IF('સત્રાંત પરિણામ પત્રક '!G53="","",'સત્રાંત પરિણામ પત્રક '!G53)</f>
        <v/>
      </c>
      <c r="K53" s="287"/>
      <c r="L53" s="287"/>
      <c r="M53" s="287"/>
      <c r="N53" s="397">
        <f t="shared" si="0"/>
        <v>0</v>
      </c>
      <c r="O53" s="107" t="str">
        <f t="shared" si="2"/>
        <v/>
      </c>
      <c r="P53" s="111"/>
      <c r="Q53" s="112"/>
      <c r="R53" s="108">
        <f>IF('વાર્ષિક પરિણામ પત્રક '!$C53="","",'વાર્ષિક પરિણામ પત્રક '!C53)</f>
        <v>46</v>
      </c>
      <c r="S53" s="396" t="str">
        <f>IF('સત્રાંત પરિણામ પત્રક '!J53="","",'સત્રાંત પરિણામ પત્રક '!J53)</f>
        <v/>
      </c>
      <c r="T53" s="396" t="str">
        <f>IF('સત્રાંત પરિણામ પત્રક '!K53="","",'સત્રાંત પરિણામ પત્રક '!K53)</f>
        <v/>
      </c>
      <c r="U53" s="396" t="str">
        <f>IF('સત્રાંત પરિણામ પત્રક '!L53="","",'સત્રાંત પરિણામ પત્રક '!L53)</f>
        <v/>
      </c>
      <c r="V53" s="287"/>
      <c r="W53" s="287"/>
      <c r="X53" s="287"/>
      <c r="Y53" s="397">
        <f t="shared" si="3"/>
        <v>0</v>
      </c>
      <c r="Z53" s="4" t="str">
        <f t="shared" si="4"/>
        <v/>
      </c>
      <c r="AA53" s="396" t="str">
        <f>IF('સત્રાંત પરિણામ પત્રક '!R53="","",'સત્રાંત પરિણામ પત્રક '!R53)</f>
        <v/>
      </c>
      <c r="AB53" s="396" t="str">
        <f>IF('સત્રાંત પરિણામ પત્રક '!S53="","",'સત્રાંત પરિણામ પત્રક '!S53)</f>
        <v/>
      </c>
      <c r="AC53" s="396" t="str">
        <f>IF('સત્રાંત પરિણામ પત્રક '!T53="","",'સત્રાંત પરિણામ પત્રક '!T53)</f>
        <v/>
      </c>
      <c r="AD53" s="287"/>
      <c r="AE53" s="287"/>
      <c r="AF53" s="287"/>
      <c r="AG53" s="397">
        <f t="shared" si="5"/>
        <v>0</v>
      </c>
      <c r="AH53" s="4" t="str">
        <f t="shared" si="6"/>
        <v/>
      </c>
      <c r="AI53" s="396" t="str">
        <f>IF('સત્રાંત પરિણામ પત્રક '!W53="","",'સત્રાંત પરિણામ પત્રક '!W53)</f>
        <v/>
      </c>
      <c r="AJ53" s="396" t="str">
        <f>IF('સત્રાંત પરિણામ પત્રક '!X53="","",'સત્રાંત પરિણામ પત્રક '!X53)</f>
        <v/>
      </c>
      <c r="AK53" s="396" t="str">
        <f>IF('સત્રાંત પરિણામ પત્રક '!Y53="","",'સત્રાંત પરિણામ પત્રક '!Y53)</f>
        <v/>
      </c>
      <c r="AL53" s="287"/>
      <c r="AM53" s="287"/>
      <c r="AN53" s="287"/>
      <c r="AO53" s="397">
        <f t="shared" si="7"/>
        <v>0</v>
      </c>
      <c r="AP53" s="4" t="str">
        <f t="shared" si="8"/>
        <v/>
      </c>
      <c r="AQ53" s="4">
        <f>IF('વાર્ષિક પરિણામ પત્રક '!$C53="","",'વાર્ષિક પરિણામ પત્રક '!C53)</f>
        <v>46</v>
      </c>
      <c r="AR53" s="396" t="str">
        <f>IF('સત્રાંત પરિણામ પત્રક '!AB53="","",'સત્રાંત પરિણામ પત્રક '!AB53)</f>
        <v/>
      </c>
      <c r="AS53" s="396" t="str">
        <f>IF('સત્રાંત પરિણામ પત્રક '!AC53="","",'સત્રાંત પરિણામ પત્રક '!AC53)</f>
        <v/>
      </c>
      <c r="AT53" s="396" t="str">
        <f>IF('સત્રાંત પરિણામ પત્રક '!AD53="","",'સત્રાંત પરિણામ પત્રક '!AD53)</f>
        <v/>
      </c>
      <c r="AU53" s="287"/>
      <c r="AV53" s="287"/>
      <c r="AW53" s="287"/>
      <c r="AX53" s="397">
        <f t="shared" si="9"/>
        <v>0</v>
      </c>
      <c r="AY53" s="4" t="str">
        <f t="shared" si="10"/>
        <v/>
      </c>
      <c r="AZ53" s="396" t="str">
        <f>IF('સત્રાંત પરિણામ પત્રક '!AH53="","",'સત્રાંત પરિણામ પત્રક '!AH53)</f>
        <v/>
      </c>
      <c r="BA53" s="396" t="str">
        <f>IF('સત્રાંત પરિણામ પત્રક '!AI53="","",'સત્રાંત પરિણામ પત્રક '!AI53)</f>
        <v/>
      </c>
      <c r="BB53" s="396" t="str">
        <f>IF('સત્રાંત પરિણામ પત્રક '!AJ53="","",'સત્રાંત પરિણામ પત્રક '!AJ53)</f>
        <v/>
      </c>
      <c r="BC53" s="287"/>
      <c r="BD53" s="287"/>
      <c r="BE53" s="287"/>
      <c r="BF53" s="397">
        <f t="shared" si="11"/>
        <v>0</v>
      </c>
      <c r="BG53" s="4" t="str">
        <f t="shared" si="12"/>
        <v/>
      </c>
      <c r="BH53" s="396" t="str">
        <f>IF('સત્રાંત પરિણામ પત્રક '!AM53="","",'સત્રાંત પરિણામ પત્રક '!AM53)</f>
        <v/>
      </c>
      <c r="BI53" s="396" t="str">
        <f>IF('સત્રાંત પરિણામ પત્રક '!AN53="","",'સત્રાંત પરિણામ પત્રક '!AN53)</f>
        <v/>
      </c>
      <c r="BJ53" s="396" t="str">
        <f>IF('સત્રાંત પરિણામ પત્રક '!AO53="","",'સત્રાંત પરિણામ પત્રક '!AO53)</f>
        <v/>
      </c>
      <c r="BK53" s="287"/>
      <c r="BL53" s="287"/>
      <c r="BM53" s="287"/>
      <c r="BN53" s="397">
        <f t="shared" si="18"/>
        <v>0</v>
      </c>
      <c r="BO53" s="4" t="str">
        <f t="shared" si="14"/>
        <v/>
      </c>
      <c r="BP53" s="110"/>
      <c r="BQ53" s="110"/>
      <c r="BR53" s="4">
        <f>IF('વાર્ષિક પરિણામ પત્રક '!$C53="","",'વાર્ષિક પરિણામ પત્રક '!C53)</f>
        <v>46</v>
      </c>
      <c r="BS53" s="293"/>
      <c r="BT53" s="3" t="str">
        <f t="shared" si="15"/>
        <v/>
      </c>
      <c r="BU53" s="397">
        <f t="shared" si="19"/>
        <v>0</v>
      </c>
      <c r="BV53" s="397">
        <f t="shared" si="16"/>
        <v>0</v>
      </c>
      <c r="BW53" s="4" t="str">
        <f t="shared" si="17"/>
        <v/>
      </c>
    </row>
    <row r="54" spans="1:75" ht="21" customHeight="1">
      <c r="A54" s="38" t="str">
        <f>IF('DATA ENTRY'!$N49="","",'DATA ENTRY'!N49)</f>
        <v/>
      </c>
      <c r="B54" s="46" t="str">
        <f>IF('DATA ENTRY'!$P49="","",'DATA ENTRY'!P49)</f>
        <v/>
      </c>
      <c r="C54" s="38">
        <f>IF('DATA ENTRY'!$L49="","",'DATA ENTRY'!L49)</f>
        <v>47</v>
      </c>
      <c r="D54" s="186" t="str">
        <f>IF('DATA ENTRY'!$M49="","",'DATA ENTRY'!M49)</f>
        <v/>
      </c>
      <c r="E54" s="38" t="str">
        <f>IF('DATA ENTRY'!$Q49="","",'DATA ENTRY'!Q49)</f>
        <v/>
      </c>
      <c r="F54" s="39" t="str">
        <f>IF('DATA ENTRY'!$R49="","",'DATA ENTRY'!R49)</f>
        <v/>
      </c>
      <c r="G54" s="40" t="str">
        <f>IF('DATA ENTRY'!$S49="","",'DATA ENTRY'!S49)</f>
        <v/>
      </c>
      <c r="H54" s="396" t="str">
        <f>IF('સત્રાંત પરિણામ પત્રક '!E54="","",'સત્રાંત પરિણામ પત્રક '!E54)</f>
        <v/>
      </c>
      <c r="I54" s="396" t="str">
        <f>IF('સત્રાંત પરિણામ પત્રક '!F54="","",'સત્રાંત પરિણામ પત્રક '!F54)</f>
        <v/>
      </c>
      <c r="J54" s="396" t="str">
        <f>IF('સત્રાંત પરિણામ પત્રક '!G54="","",'સત્રાંત પરિણામ પત્રક '!G54)</f>
        <v/>
      </c>
      <c r="K54" s="287"/>
      <c r="L54" s="287"/>
      <c r="M54" s="287"/>
      <c r="N54" s="397">
        <f t="shared" si="0"/>
        <v>0</v>
      </c>
      <c r="O54" s="107" t="str">
        <f t="shared" si="2"/>
        <v/>
      </c>
      <c r="P54" s="111"/>
      <c r="Q54" s="112"/>
      <c r="R54" s="108">
        <f>IF('વાર્ષિક પરિણામ પત્રક '!$C54="","",'વાર્ષિક પરિણામ પત્રક '!C54)</f>
        <v>47</v>
      </c>
      <c r="S54" s="396" t="str">
        <f>IF('સત્રાંત પરિણામ પત્રક '!J54="","",'સત્રાંત પરિણામ પત્રક '!J54)</f>
        <v/>
      </c>
      <c r="T54" s="396" t="str">
        <f>IF('સત્રાંત પરિણામ પત્રક '!K54="","",'સત્રાંત પરિણામ પત્રક '!K54)</f>
        <v/>
      </c>
      <c r="U54" s="396" t="str">
        <f>IF('સત્રાંત પરિણામ પત્રક '!L54="","",'સત્રાંત પરિણામ પત્રક '!L54)</f>
        <v/>
      </c>
      <c r="V54" s="287"/>
      <c r="W54" s="287"/>
      <c r="X54" s="287"/>
      <c r="Y54" s="397">
        <f t="shared" si="3"/>
        <v>0</v>
      </c>
      <c r="Z54" s="4" t="str">
        <f t="shared" si="4"/>
        <v/>
      </c>
      <c r="AA54" s="396" t="str">
        <f>IF('સત્રાંત પરિણામ પત્રક '!R54="","",'સત્રાંત પરિણામ પત્રક '!R54)</f>
        <v/>
      </c>
      <c r="AB54" s="396" t="str">
        <f>IF('સત્રાંત પરિણામ પત્રક '!S54="","",'સત્રાંત પરિણામ પત્રક '!S54)</f>
        <v/>
      </c>
      <c r="AC54" s="396" t="str">
        <f>IF('સત્રાંત પરિણામ પત્રક '!T54="","",'સત્રાંત પરિણામ પત્રક '!T54)</f>
        <v/>
      </c>
      <c r="AD54" s="287"/>
      <c r="AE54" s="287"/>
      <c r="AF54" s="287"/>
      <c r="AG54" s="397">
        <f t="shared" si="5"/>
        <v>0</v>
      </c>
      <c r="AH54" s="4" t="str">
        <f t="shared" si="6"/>
        <v/>
      </c>
      <c r="AI54" s="396" t="str">
        <f>IF('સત્રાંત પરિણામ પત્રક '!W54="","",'સત્રાંત પરિણામ પત્રક '!W54)</f>
        <v/>
      </c>
      <c r="AJ54" s="396" t="str">
        <f>IF('સત્રાંત પરિણામ પત્રક '!X54="","",'સત્રાંત પરિણામ પત્રક '!X54)</f>
        <v/>
      </c>
      <c r="AK54" s="396" t="str">
        <f>IF('સત્રાંત પરિણામ પત્રક '!Y54="","",'સત્રાંત પરિણામ પત્રક '!Y54)</f>
        <v/>
      </c>
      <c r="AL54" s="287"/>
      <c r="AM54" s="287"/>
      <c r="AN54" s="287"/>
      <c r="AO54" s="397">
        <f t="shared" si="7"/>
        <v>0</v>
      </c>
      <c r="AP54" s="4" t="str">
        <f t="shared" si="8"/>
        <v/>
      </c>
      <c r="AQ54" s="4">
        <f>IF('વાર્ષિક પરિણામ પત્રક '!$C54="","",'વાર્ષિક પરિણામ પત્રક '!C54)</f>
        <v>47</v>
      </c>
      <c r="AR54" s="396" t="str">
        <f>IF('સત્રાંત પરિણામ પત્રક '!AB54="","",'સત્રાંત પરિણામ પત્રક '!AB54)</f>
        <v/>
      </c>
      <c r="AS54" s="396" t="str">
        <f>IF('સત્રાંત પરિણામ પત્રક '!AC54="","",'સત્રાંત પરિણામ પત્રક '!AC54)</f>
        <v/>
      </c>
      <c r="AT54" s="396" t="str">
        <f>IF('સત્રાંત પરિણામ પત્રક '!AD54="","",'સત્રાંત પરિણામ પત્રક '!AD54)</f>
        <v/>
      </c>
      <c r="AU54" s="287"/>
      <c r="AV54" s="287"/>
      <c r="AW54" s="287"/>
      <c r="AX54" s="397">
        <f t="shared" si="9"/>
        <v>0</v>
      </c>
      <c r="AY54" s="4" t="str">
        <f t="shared" si="10"/>
        <v/>
      </c>
      <c r="AZ54" s="396" t="str">
        <f>IF('સત્રાંત પરિણામ પત્રક '!AH54="","",'સત્રાંત પરિણામ પત્રક '!AH54)</f>
        <v/>
      </c>
      <c r="BA54" s="396" t="str">
        <f>IF('સત્રાંત પરિણામ પત્રક '!AI54="","",'સત્રાંત પરિણામ પત્રક '!AI54)</f>
        <v/>
      </c>
      <c r="BB54" s="396" t="str">
        <f>IF('સત્રાંત પરિણામ પત્રક '!AJ54="","",'સત્રાંત પરિણામ પત્રક '!AJ54)</f>
        <v/>
      </c>
      <c r="BC54" s="287"/>
      <c r="BD54" s="287"/>
      <c r="BE54" s="287"/>
      <c r="BF54" s="397">
        <f t="shared" si="11"/>
        <v>0</v>
      </c>
      <c r="BG54" s="4" t="str">
        <f t="shared" si="12"/>
        <v/>
      </c>
      <c r="BH54" s="396" t="str">
        <f>IF('સત્રાંત પરિણામ પત્રક '!AM54="","",'સત્રાંત પરિણામ પત્રક '!AM54)</f>
        <v/>
      </c>
      <c r="BI54" s="396" t="str">
        <f>IF('સત્રાંત પરિણામ પત્રક '!AN54="","",'સત્રાંત પરિણામ પત્રક '!AN54)</f>
        <v/>
      </c>
      <c r="BJ54" s="396" t="str">
        <f>IF('સત્રાંત પરિણામ પત્રક '!AO54="","",'સત્રાંત પરિણામ પત્રક '!AO54)</f>
        <v/>
      </c>
      <c r="BK54" s="287"/>
      <c r="BL54" s="287"/>
      <c r="BM54" s="287"/>
      <c r="BN54" s="397">
        <f t="shared" si="18"/>
        <v>0</v>
      </c>
      <c r="BO54" s="4" t="str">
        <f t="shared" si="14"/>
        <v/>
      </c>
      <c r="BP54" s="110"/>
      <c r="BQ54" s="110"/>
      <c r="BR54" s="4">
        <f>IF('વાર્ષિક પરિણામ પત્રક '!$C54="","",'વાર્ષિક પરિણામ પત્રક '!C54)</f>
        <v>47</v>
      </c>
      <c r="BS54" s="293"/>
      <c r="BT54" s="3" t="str">
        <f t="shared" si="15"/>
        <v/>
      </c>
      <c r="BU54" s="397">
        <f t="shared" si="19"/>
        <v>0</v>
      </c>
      <c r="BV54" s="397">
        <f t="shared" si="16"/>
        <v>0</v>
      </c>
      <c r="BW54" s="4" t="str">
        <f t="shared" si="17"/>
        <v/>
      </c>
    </row>
    <row r="55" spans="1:75" ht="21" customHeight="1">
      <c r="A55" s="38" t="str">
        <f>IF('DATA ENTRY'!$N50="","",'DATA ENTRY'!N50)</f>
        <v/>
      </c>
      <c r="B55" s="46" t="str">
        <f>IF('DATA ENTRY'!$P50="","",'DATA ENTRY'!P50)</f>
        <v/>
      </c>
      <c r="C55" s="38">
        <f>IF('DATA ENTRY'!$L50="","",'DATA ENTRY'!L50)</f>
        <v>48</v>
      </c>
      <c r="D55" s="186" t="str">
        <f>IF('DATA ENTRY'!$M50="","",'DATA ENTRY'!M50)</f>
        <v/>
      </c>
      <c r="E55" s="38" t="str">
        <f>IF('DATA ENTRY'!$Q50="","",'DATA ENTRY'!Q50)</f>
        <v/>
      </c>
      <c r="F55" s="39" t="str">
        <f>IF('DATA ENTRY'!$R50="","",'DATA ENTRY'!R50)</f>
        <v/>
      </c>
      <c r="G55" s="40" t="str">
        <f>IF('DATA ENTRY'!$S50="","",'DATA ENTRY'!S50)</f>
        <v/>
      </c>
      <c r="H55" s="396" t="str">
        <f>IF('સત્રાંત પરિણામ પત્રક '!E55="","",'સત્રાંત પરિણામ પત્રક '!E55)</f>
        <v/>
      </c>
      <c r="I55" s="396" t="str">
        <f>IF('સત્રાંત પરિણામ પત્રક '!F55="","",'સત્રાંત પરિણામ પત્રક '!F55)</f>
        <v/>
      </c>
      <c r="J55" s="396" t="str">
        <f>IF('સત્રાંત પરિણામ પત્રક '!G55="","",'સત્રાંત પરિણામ પત્રક '!G55)</f>
        <v/>
      </c>
      <c r="K55" s="287"/>
      <c r="L55" s="287"/>
      <c r="M55" s="287"/>
      <c r="N55" s="397">
        <f t="shared" si="0"/>
        <v>0</v>
      </c>
      <c r="O55" s="107" t="str">
        <f t="shared" si="2"/>
        <v/>
      </c>
      <c r="P55" s="111"/>
      <c r="Q55" s="112"/>
      <c r="R55" s="108">
        <f>IF('વાર્ષિક પરિણામ પત્રક '!$C55="","",'વાર્ષિક પરિણામ પત્રક '!C55)</f>
        <v>48</v>
      </c>
      <c r="S55" s="396" t="str">
        <f>IF('સત્રાંત પરિણામ પત્રક '!J55="","",'સત્રાંત પરિણામ પત્રક '!J55)</f>
        <v/>
      </c>
      <c r="T55" s="396" t="str">
        <f>IF('સત્રાંત પરિણામ પત્રક '!K55="","",'સત્રાંત પરિણામ પત્રક '!K55)</f>
        <v/>
      </c>
      <c r="U55" s="396" t="str">
        <f>IF('સત્રાંત પરિણામ પત્રક '!L55="","",'સત્રાંત પરિણામ પત્રક '!L55)</f>
        <v/>
      </c>
      <c r="V55" s="287"/>
      <c r="W55" s="287"/>
      <c r="X55" s="287"/>
      <c r="Y55" s="397">
        <f t="shared" si="3"/>
        <v>0</v>
      </c>
      <c r="Z55" s="4" t="str">
        <f t="shared" si="4"/>
        <v/>
      </c>
      <c r="AA55" s="396" t="str">
        <f>IF('સત્રાંત પરિણામ પત્રક '!R55="","",'સત્રાંત પરિણામ પત્રક '!R55)</f>
        <v/>
      </c>
      <c r="AB55" s="396" t="str">
        <f>IF('સત્રાંત પરિણામ પત્રક '!S55="","",'સત્રાંત પરિણામ પત્રક '!S55)</f>
        <v/>
      </c>
      <c r="AC55" s="396" t="str">
        <f>IF('સત્રાંત પરિણામ પત્રક '!T55="","",'સત્રાંત પરિણામ પત્રક '!T55)</f>
        <v/>
      </c>
      <c r="AD55" s="287"/>
      <c r="AE55" s="287"/>
      <c r="AF55" s="287"/>
      <c r="AG55" s="397">
        <f t="shared" si="5"/>
        <v>0</v>
      </c>
      <c r="AH55" s="4" t="str">
        <f t="shared" si="6"/>
        <v/>
      </c>
      <c r="AI55" s="396" t="str">
        <f>IF('સત્રાંત પરિણામ પત્રક '!W55="","",'સત્રાંત પરિણામ પત્રક '!W55)</f>
        <v/>
      </c>
      <c r="AJ55" s="396" t="str">
        <f>IF('સત્રાંત પરિણામ પત્રક '!X55="","",'સત્રાંત પરિણામ પત્રક '!X55)</f>
        <v/>
      </c>
      <c r="AK55" s="396" t="str">
        <f>IF('સત્રાંત પરિણામ પત્રક '!Y55="","",'સત્રાંત પરિણામ પત્રક '!Y55)</f>
        <v/>
      </c>
      <c r="AL55" s="287"/>
      <c r="AM55" s="287"/>
      <c r="AN55" s="287"/>
      <c r="AO55" s="397">
        <f t="shared" si="7"/>
        <v>0</v>
      </c>
      <c r="AP55" s="4" t="str">
        <f t="shared" si="8"/>
        <v/>
      </c>
      <c r="AQ55" s="4">
        <f>IF('વાર્ષિક પરિણામ પત્રક '!$C55="","",'વાર્ષિક પરિણામ પત્રક '!C55)</f>
        <v>48</v>
      </c>
      <c r="AR55" s="396" t="str">
        <f>IF('સત્રાંત પરિણામ પત્રક '!AB55="","",'સત્રાંત પરિણામ પત્રક '!AB55)</f>
        <v/>
      </c>
      <c r="AS55" s="396" t="str">
        <f>IF('સત્રાંત પરિણામ પત્રક '!AC55="","",'સત્રાંત પરિણામ પત્રક '!AC55)</f>
        <v/>
      </c>
      <c r="AT55" s="396" t="str">
        <f>IF('સત્રાંત પરિણામ પત્રક '!AD55="","",'સત્રાંત પરિણામ પત્રક '!AD55)</f>
        <v/>
      </c>
      <c r="AU55" s="287"/>
      <c r="AV55" s="287"/>
      <c r="AW55" s="287"/>
      <c r="AX55" s="397">
        <f t="shared" si="9"/>
        <v>0</v>
      </c>
      <c r="AY55" s="4" t="str">
        <f t="shared" si="10"/>
        <v/>
      </c>
      <c r="AZ55" s="396" t="str">
        <f>IF('સત્રાંત પરિણામ પત્રક '!AH55="","",'સત્રાંત પરિણામ પત્રક '!AH55)</f>
        <v/>
      </c>
      <c r="BA55" s="396" t="str">
        <f>IF('સત્રાંત પરિણામ પત્રક '!AI55="","",'સત્રાંત પરિણામ પત્રક '!AI55)</f>
        <v/>
      </c>
      <c r="BB55" s="396" t="str">
        <f>IF('સત્રાંત પરિણામ પત્રક '!AJ55="","",'સત્રાંત પરિણામ પત્રક '!AJ55)</f>
        <v/>
      </c>
      <c r="BC55" s="287"/>
      <c r="BD55" s="287"/>
      <c r="BE55" s="287"/>
      <c r="BF55" s="397">
        <f t="shared" si="11"/>
        <v>0</v>
      </c>
      <c r="BG55" s="4" t="str">
        <f t="shared" si="12"/>
        <v/>
      </c>
      <c r="BH55" s="396" t="str">
        <f>IF('સત્રાંત પરિણામ પત્રક '!AM55="","",'સત્રાંત પરિણામ પત્રક '!AM55)</f>
        <v/>
      </c>
      <c r="BI55" s="396" t="str">
        <f>IF('સત્રાંત પરિણામ પત્રક '!AN55="","",'સત્રાંત પરિણામ પત્રક '!AN55)</f>
        <v/>
      </c>
      <c r="BJ55" s="396" t="str">
        <f>IF('સત્રાંત પરિણામ પત્રક '!AO55="","",'સત્રાંત પરિણામ પત્રક '!AO55)</f>
        <v/>
      </c>
      <c r="BK55" s="287"/>
      <c r="BL55" s="287"/>
      <c r="BM55" s="287"/>
      <c r="BN55" s="397">
        <f t="shared" si="18"/>
        <v>0</v>
      </c>
      <c r="BO55" s="4" t="str">
        <f t="shared" si="14"/>
        <v/>
      </c>
      <c r="BP55" s="110"/>
      <c r="BQ55" s="110"/>
      <c r="BR55" s="4">
        <f>IF('વાર્ષિક પરિણામ પત્રક '!$C55="","",'વાર્ષિક પરિણામ પત્રક '!C55)</f>
        <v>48</v>
      </c>
      <c r="BS55" s="293"/>
      <c r="BT55" s="3" t="str">
        <f t="shared" si="15"/>
        <v/>
      </c>
      <c r="BU55" s="397">
        <f t="shared" si="19"/>
        <v>0</v>
      </c>
      <c r="BV55" s="397">
        <f t="shared" si="16"/>
        <v>0</v>
      </c>
      <c r="BW55" s="4" t="str">
        <f t="shared" si="17"/>
        <v/>
      </c>
    </row>
    <row r="56" spans="1:75" ht="21" customHeight="1">
      <c r="A56" s="38" t="str">
        <f>IF('DATA ENTRY'!$N51="","",'DATA ENTRY'!N51)</f>
        <v/>
      </c>
      <c r="B56" s="46" t="str">
        <f>IF('DATA ENTRY'!$P51="","",'DATA ENTRY'!P51)</f>
        <v/>
      </c>
      <c r="C56" s="38">
        <f>IF('DATA ENTRY'!$L51="","",'DATA ENTRY'!L51)</f>
        <v>49</v>
      </c>
      <c r="D56" s="186" t="str">
        <f>IF('DATA ENTRY'!$M51="","",'DATA ENTRY'!M51)</f>
        <v/>
      </c>
      <c r="E56" s="38" t="str">
        <f>IF('DATA ENTRY'!$Q51="","",'DATA ENTRY'!Q51)</f>
        <v/>
      </c>
      <c r="F56" s="39" t="str">
        <f>IF('DATA ENTRY'!$R51="","",'DATA ENTRY'!R51)</f>
        <v/>
      </c>
      <c r="G56" s="40" t="str">
        <f>IF('DATA ENTRY'!$S51="","",'DATA ENTRY'!S51)</f>
        <v/>
      </c>
      <c r="H56" s="396" t="str">
        <f>IF('સત્રાંત પરિણામ પત્રક '!E56="","",'સત્રાંત પરિણામ પત્રક '!E56)</f>
        <v/>
      </c>
      <c r="I56" s="396" t="str">
        <f>IF('સત્રાંત પરિણામ પત્રક '!F56="","",'સત્રાંત પરિણામ પત્રક '!F56)</f>
        <v/>
      </c>
      <c r="J56" s="396" t="str">
        <f>IF('સત્રાંત પરિણામ પત્રક '!G56="","",'સત્રાંત પરિણામ પત્રક '!G56)</f>
        <v/>
      </c>
      <c r="K56" s="287"/>
      <c r="L56" s="287"/>
      <c r="M56" s="287"/>
      <c r="N56" s="397">
        <f t="shared" si="0"/>
        <v>0</v>
      </c>
      <c r="O56" s="107" t="str">
        <f t="shared" si="2"/>
        <v/>
      </c>
      <c r="P56" s="111"/>
      <c r="Q56" s="112"/>
      <c r="R56" s="108">
        <f>IF('વાર્ષિક પરિણામ પત્રક '!$C56="","",'વાર્ષિક પરિણામ પત્રક '!C56)</f>
        <v>49</v>
      </c>
      <c r="S56" s="396" t="str">
        <f>IF('સત્રાંત પરિણામ પત્રક '!J56="","",'સત્રાંત પરિણામ પત્રક '!J56)</f>
        <v/>
      </c>
      <c r="T56" s="396" t="str">
        <f>IF('સત્રાંત પરિણામ પત્રક '!K56="","",'સત્રાંત પરિણામ પત્રક '!K56)</f>
        <v/>
      </c>
      <c r="U56" s="396" t="str">
        <f>IF('સત્રાંત પરિણામ પત્રક '!L56="","",'સત્રાંત પરિણામ પત્રક '!L56)</f>
        <v/>
      </c>
      <c r="V56" s="287"/>
      <c r="W56" s="287"/>
      <c r="X56" s="287"/>
      <c r="Y56" s="397">
        <f t="shared" si="3"/>
        <v>0</v>
      </c>
      <c r="Z56" s="4" t="str">
        <f t="shared" si="4"/>
        <v/>
      </c>
      <c r="AA56" s="396" t="str">
        <f>IF('સત્રાંત પરિણામ પત્રક '!R56="","",'સત્રાંત પરિણામ પત્રક '!R56)</f>
        <v/>
      </c>
      <c r="AB56" s="396" t="str">
        <f>IF('સત્રાંત પરિણામ પત્રક '!S56="","",'સત્રાંત પરિણામ પત્રક '!S56)</f>
        <v/>
      </c>
      <c r="AC56" s="396" t="str">
        <f>IF('સત્રાંત પરિણામ પત્રક '!T56="","",'સત્રાંત પરિણામ પત્રક '!T56)</f>
        <v/>
      </c>
      <c r="AD56" s="287"/>
      <c r="AE56" s="287"/>
      <c r="AF56" s="287"/>
      <c r="AG56" s="397">
        <f t="shared" si="5"/>
        <v>0</v>
      </c>
      <c r="AH56" s="4" t="str">
        <f t="shared" si="6"/>
        <v/>
      </c>
      <c r="AI56" s="396" t="str">
        <f>IF('સત્રાંત પરિણામ પત્રક '!W56="","",'સત્રાંત પરિણામ પત્રક '!W56)</f>
        <v/>
      </c>
      <c r="AJ56" s="396" t="str">
        <f>IF('સત્રાંત પરિણામ પત્રક '!X56="","",'સત્રાંત પરિણામ પત્રક '!X56)</f>
        <v/>
      </c>
      <c r="AK56" s="396" t="str">
        <f>IF('સત્રાંત પરિણામ પત્રક '!Y56="","",'સત્રાંત પરિણામ પત્રક '!Y56)</f>
        <v/>
      </c>
      <c r="AL56" s="287"/>
      <c r="AM56" s="287"/>
      <c r="AN56" s="287"/>
      <c r="AO56" s="397">
        <f t="shared" si="7"/>
        <v>0</v>
      </c>
      <c r="AP56" s="4" t="str">
        <f t="shared" si="8"/>
        <v/>
      </c>
      <c r="AQ56" s="4">
        <f>IF('વાર્ષિક પરિણામ પત્રક '!$C56="","",'વાર્ષિક પરિણામ પત્રક '!C56)</f>
        <v>49</v>
      </c>
      <c r="AR56" s="396" t="str">
        <f>IF('સત્રાંત પરિણામ પત્રક '!AB56="","",'સત્રાંત પરિણામ પત્રક '!AB56)</f>
        <v/>
      </c>
      <c r="AS56" s="396" t="str">
        <f>IF('સત્રાંત પરિણામ પત્રક '!AC56="","",'સત્રાંત પરિણામ પત્રક '!AC56)</f>
        <v/>
      </c>
      <c r="AT56" s="396" t="str">
        <f>IF('સત્રાંત પરિણામ પત્રક '!AD56="","",'સત્રાંત પરિણામ પત્રક '!AD56)</f>
        <v/>
      </c>
      <c r="AU56" s="287"/>
      <c r="AV56" s="287"/>
      <c r="AW56" s="287"/>
      <c r="AX56" s="397">
        <f t="shared" si="9"/>
        <v>0</v>
      </c>
      <c r="AY56" s="4" t="str">
        <f t="shared" si="10"/>
        <v/>
      </c>
      <c r="AZ56" s="396" t="str">
        <f>IF('સત્રાંત પરિણામ પત્રક '!AH56="","",'સત્રાંત પરિણામ પત્રક '!AH56)</f>
        <v/>
      </c>
      <c r="BA56" s="396" t="str">
        <f>IF('સત્રાંત પરિણામ પત્રક '!AI56="","",'સત્રાંત પરિણામ પત્રક '!AI56)</f>
        <v/>
      </c>
      <c r="BB56" s="396" t="str">
        <f>IF('સત્રાંત પરિણામ પત્રક '!AJ56="","",'સત્રાંત પરિણામ પત્રક '!AJ56)</f>
        <v/>
      </c>
      <c r="BC56" s="287"/>
      <c r="BD56" s="287"/>
      <c r="BE56" s="287"/>
      <c r="BF56" s="397">
        <f t="shared" si="11"/>
        <v>0</v>
      </c>
      <c r="BG56" s="4" t="str">
        <f t="shared" si="12"/>
        <v/>
      </c>
      <c r="BH56" s="396" t="str">
        <f>IF('સત્રાંત પરિણામ પત્રક '!AM56="","",'સત્રાંત પરિણામ પત્રક '!AM56)</f>
        <v/>
      </c>
      <c r="BI56" s="396" t="str">
        <f>IF('સત્રાંત પરિણામ પત્રક '!AN56="","",'સત્રાંત પરિણામ પત્રક '!AN56)</f>
        <v/>
      </c>
      <c r="BJ56" s="396" t="str">
        <f>IF('સત્રાંત પરિણામ પત્રક '!AO56="","",'સત્રાંત પરિણામ પત્રક '!AO56)</f>
        <v/>
      </c>
      <c r="BK56" s="287"/>
      <c r="BL56" s="287"/>
      <c r="BM56" s="287"/>
      <c r="BN56" s="397">
        <f t="shared" si="18"/>
        <v>0</v>
      </c>
      <c r="BO56" s="4" t="str">
        <f t="shared" si="14"/>
        <v/>
      </c>
      <c r="BP56" s="110"/>
      <c r="BQ56" s="110"/>
      <c r="BR56" s="4">
        <f>IF('વાર્ષિક પરિણામ પત્રક '!$C56="","",'વાર્ષિક પરિણામ પત્રક '!C56)</f>
        <v>49</v>
      </c>
      <c r="BS56" s="293"/>
      <c r="BT56" s="3" t="str">
        <f t="shared" si="15"/>
        <v/>
      </c>
      <c r="BU56" s="397">
        <f t="shared" si="19"/>
        <v>0</v>
      </c>
      <c r="BV56" s="397">
        <f t="shared" si="16"/>
        <v>0</v>
      </c>
      <c r="BW56" s="4" t="str">
        <f t="shared" si="17"/>
        <v/>
      </c>
    </row>
    <row r="57" spans="1:75" ht="21" customHeight="1">
      <c r="A57" s="38" t="str">
        <f>IF('DATA ENTRY'!$N52="","",'DATA ENTRY'!N52)</f>
        <v/>
      </c>
      <c r="B57" s="46" t="str">
        <f>IF('DATA ENTRY'!$P52="","",'DATA ENTRY'!P52)</f>
        <v/>
      </c>
      <c r="C57" s="38">
        <f>IF('DATA ENTRY'!$L52="","",'DATA ENTRY'!L52)</f>
        <v>50</v>
      </c>
      <c r="D57" s="186" t="str">
        <f>IF('DATA ENTRY'!$M52="","",'DATA ENTRY'!M52)</f>
        <v/>
      </c>
      <c r="E57" s="38" t="str">
        <f>IF('DATA ENTRY'!$Q52="","",'DATA ENTRY'!Q52)</f>
        <v/>
      </c>
      <c r="F57" s="39" t="str">
        <f>IF('DATA ENTRY'!$R52="","",'DATA ENTRY'!R52)</f>
        <v/>
      </c>
      <c r="G57" s="40" t="str">
        <f>IF('DATA ENTRY'!$S52="","",'DATA ENTRY'!S52)</f>
        <v/>
      </c>
      <c r="H57" s="396" t="str">
        <f>IF('સત્રાંત પરિણામ પત્રક '!E57="","",'સત્રાંત પરિણામ પત્રક '!E57)</f>
        <v/>
      </c>
      <c r="I57" s="396" t="str">
        <f>IF('સત્રાંત પરિણામ પત્રક '!F57="","",'સત્રાંત પરિણામ પત્રક '!F57)</f>
        <v/>
      </c>
      <c r="J57" s="396" t="str">
        <f>IF('સત્રાંત પરિણામ પત્રક '!G57="","",'સત્રાંત પરિણામ પત્રક '!G57)</f>
        <v/>
      </c>
      <c r="K57" s="287"/>
      <c r="L57" s="287"/>
      <c r="M57" s="287"/>
      <c r="N57" s="397">
        <f t="shared" si="0"/>
        <v>0</v>
      </c>
      <c r="O57" s="107" t="str">
        <f t="shared" si="2"/>
        <v/>
      </c>
      <c r="P57" s="111"/>
      <c r="Q57" s="112"/>
      <c r="R57" s="108">
        <f>IF('વાર્ષિક પરિણામ પત્રક '!$C57="","",'વાર્ષિક પરિણામ પત્રક '!C57)</f>
        <v>50</v>
      </c>
      <c r="S57" s="396" t="str">
        <f>IF('સત્રાંત પરિણામ પત્રક '!J57="","",'સત્રાંત પરિણામ પત્રક '!J57)</f>
        <v/>
      </c>
      <c r="T57" s="396" t="str">
        <f>IF('સત્રાંત પરિણામ પત્રક '!K57="","",'સત્રાંત પરિણામ પત્રક '!K57)</f>
        <v/>
      </c>
      <c r="U57" s="396" t="str">
        <f>IF('સત્રાંત પરિણામ પત્રક '!L57="","",'સત્રાંત પરિણામ પત્રક '!L57)</f>
        <v/>
      </c>
      <c r="V57" s="287"/>
      <c r="W57" s="287"/>
      <c r="X57" s="287"/>
      <c r="Y57" s="397">
        <f t="shared" si="3"/>
        <v>0</v>
      </c>
      <c r="Z57" s="4" t="str">
        <f t="shared" si="4"/>
        <v/>
      </c>
      <c r="AA57" s="396" t="str">
        <f>IF('સત્રાંત પરિણામ પત્રક '!R57="","",'સત્રાંત પરિણામ પત્રક '!R57)</f>
        <v/>
      </c>
      <c r="AB57" s="396" t="str">
        <f>IF('સત્રાંત પરિણામ પત્રક '!S57="","",'સત્રાંત પરિણામ પત્રક '!S57)</f>
        <v/>
      </c>
      <c r="AC57" s="396" t="str">
        <f>IF('સત્રાંત પરિણામ પત્રક '!T57="","",'સત્રાંત પરિણામ પત્રક '!T57)</f>
        <v/>
      </c>
      <c r="AD57" s="287"/>
      <c r="AE57" s="287"/>
      <c r="AF57" s="287"/>
      <c r="AG57" s="397">
        <f t="shared" si="5"/>
        <v>0</v>
      </c>
      <c r="AH57" s="4" t="str">
        <f t="shared" si="6"/>
        <v/>
      </c>
      <c r="AI57" s="396" t="str">
        <f>IF('સત્રાંત પરિણામ પત્રક '!W57="","",'સત્રાંત પરિણામ પત્રક '!W57)</f>
        <v/>
      </c>
      <c r="AJ57" s="396" t="str">
        <f>IF('સત્રાંત પરિણામ પત્રક '!X57="","",'સત્રાંત પરિણામ પત્રક '!X57)</f>
        <v/>
      </c>
      <c r="AK57" s="396" t="str">
        <f>IF('સત્રાંત પરિણામ પત્રક '!Y57="","",'સત્રાંત પરિણામ પત્રક '!Y57)</f>
        <v/>
      </c>
      <c r="AL57" s="287"/>
      <c r="AM57" s="287"/>
      <c r="AN57" s="287"/>
      <c r="AO57" s="397">
        <f t="shared" si="7"/>
        <v>0</v>
      </c>
      <c r="AP57" s="4" t="str">
        <f t="shared" si="8"/>
        <v/>
      </c>
      <c r="AQ57" s="4">
        <f>IF('વાર્ષિક પરિણામ પત્રક '!$C57="","",'વાર્ષિક પરિણામ પત્રક '!C57)</f>
        <v>50</v>
      </c>
      <c r="AR57" s="396" t="str">
        <f>IF('સત્રાંત પરિણામ પત્રક '!AB57="","",'સત્રાંત પરિણામ પત્રક '!AB57)</f>
        <v/>
      </c>
      <c r="AS57" s="396" t="str">
        <f>IF('સત્રાંત પરિણામ પત્રક '!AC57="","",'સત્રાંત પરિણામ પત્રક '!AC57)</f>
        <v/>
      </c>
      <c r="AT57" s="396" t="str">
        <f>IF('સત્રાંત પરિણામ પત્રક '!AD57="","",'સત્રાંત પરિણામ પત્રક '!AD57)</f>
        <v/>
      </c>
      <c r="AU57" s="287"/>
      <c r="AV57" s="287"/>
      <c r="AW57" s="287"/>
      <c r="AX57" s="397">
        <f t="shared" si="9"/>
        <v>0</v>
      </c>
      <c r="AY57" s="4" t="str">
        <f t="shared" si="10"/>
        <v/>
      </c>
      <c r="AZ57" s="396" t="str">
        <f>IF('સત્રાંત પરિણામ પત્રક '!AH57="","",'સત્રાંત પરિણામ પત્રક '!AH57)</f>
        <v/>
      </c>
      <c r="BA57" s="396" t="str">
        <f>IF('સત્રાંત પરિણામ પત્રક '!AI57="","",'સત્રાંત પરિણામ પત્રક '!AI57)</f>
        <v/>
      </c>
      <c r="BB57" s="396" t="str">
        <f>IF('સત્રાંત પરિણામ પત્રક '!AJ57="","",'સત્રાંત પરિણામ પત્રક '!AJ57)</f>
        <v/>
      </c>
      <c r="BC57" s="287"/>
      <c r="BD57" s="287"/>
      <c r="BE57" s="287"/>
      <c r="BF57" s="397">
        <f t="shared" si="11"/>
        <v>0</v>
      </c>
      <c r="BG57" s="4" t="str">
        <f t="shared" si="12"/>
        <v/>
      </c>
      <c r="BH57" s="396" t="str">
        <f>IF('સત્રાંત પરિણામ પત્રક '!AM57="","",'સત્રાંત પરિણામ પત્રક '!AM57)</f>
        <v/>
      </c>
      <c r="BI57" s="396" t="str">
        <f>IF('સત્રાંત પરિણામ પત્રક '!AN57="","",'સત્રાંત પરિણામ પત્રક '!AN57)</f>
        <v/>
      </c>
      <c r="BJ57" s="396" t="str">
        <f>IF('સત્રાંત પરિણામ પત્રક '!AO57="","",'સત્રાંત પરિણામ પત્રક '!AO57)</f>
        <v/>
      </c>
      <c r="BK57" s="287"/>
      <c r="BL57" s="287"/>
      <c r="BM57" s="287"/>
      <c r="BN57" s="397">
        <f t="shared" si="18"/>
        <v>0</v>
      </c>
      <c r="BO57" s="4" t="str">
        <f t="shared" si="14"/>
        <v/>
      </c>
      <c r="BP57" s="110"/>
      <c r="BQ57" s="110"/>
      <c r="BR57" s="4">
        <f>IF('વાર્ષિક પરિણામ પત્રક '!$C57="","",'વાર્ષિક પરિણામ પત્રક '!C57)</f>
        <v>50</v>
      </c>
      <c r="BS57" s="293"/>
      <c r="BT57" s="3" t="str">
        <f t="shared" si="15"/>
        <v/>
      </c>
      <c r="BU57" s="397">
        <f t="shared" si="19"/>
        <v>0</v>
      </c>
      <c r="BV57" s="397">
        <f t="shared" si="16"/>
        <v>0</v>
      </c>
      <c r="BW57" s="4" t="str">
        <f t="shared" si="17"/>
        <v/>
      </c>
    </row>
    <row r="58" spans="1:75" ht="21" customHeight="1">
      <c r="A58" s="38" t="str">
        <f>IF('DATA ENTRY'!$N53="","",'DATA ENTRY'!N53)</f>
        <v/>
      </c>
      <c r="B58" s="46" t="str">
        <f>IF('DATA ENTRY'!$P53="","",'DATA ENTRY'!P53)</f>
        <v/>
      </c>
      <c r="C58" s="38">
        <f>IF('DATA ENTRY'!$L53="","",'DATA ENTRY'!L53)</f>
        <v>51</v>
      </c>
      <c r="D58" s="186" t="str">
        <f>IF('DATA ENTRY'!$M53="","",'DATA ENTRY'!M53)</f>
        <v/>
      </c>
      <c r="E58" s="38" t="str">
        <f>IF('DATA ENTRY'!$Q53="","",'DATA ENTRY'!Q53)</f>
        <v/>
      </c>
      <c r="F58" s="39" t="str">
        <f>IF('DATA ENTRY'!$R53="","",'DATA ENTRY'!R53)</f>
        <v/>
      </c>
      <c r="G58" s="40" t="str">
        <f>IF('DATA ENTRY'!$S53="","",'DATA ENTRY'!S53)</f>
        <v/>
      </c>
      <c r="H58" s="396" t="str">
        <f>IF('સત્રાંત પરિણામ પત્રક '!E58="","",'સત્રાંત પરિણામ પત્રક '!E58)</f>
        <v/>
      </c>
      <c r="I58" s="396" t="str">
        <f>IF('સત્રાંત પરિણામ પત્રક '!F58="","",'સત્રાંત પરિણામ પત્રક '!F58)</f>
        <v/>
      </c>
      <c r="J58" s="396" t="str">
        <f>IF('સત્રાંત પરિણામ પત્રક '!G58="","",'સત્રાંત પરિણામ પત્રક '!G58)</f>
        <v/>
      </c>
      <c r="K58" s="287"/>
      <c r="L58" s="287"/>
      <c r="M58" s="287"/>
      <c r="N58" s="397">
        <f t="shared" si="0"/>
        <v>0</v>
      </c>
      <c r="O58" s="107" t="str">
        <f t="shared" si="2"/>
        <v/>
      </c>
      <c r="P58" s="111"/>
      <c r="Q58" s="112"/>
      <c r="R58" s="108">
        <f>IF('વાર્ષિક પરિણામ પત્રક '!$C58="","",'વાર્ષિક પરિણામ પત્રક '!C58)</f>
        <v>51</v>
      </c>
      <c r="S58" s="396" t="str">
        <f>IF('સત્રાંત પરિણામ પત્રક '!J58="","",'સત્રાંત પરિણામ પત્રક '!J58)</f>
        <v/>
      </c>
      <c r="T58" s="396" t="str">
        <f>IF('સત્રાંત પરિણામ પત્રક '!K58="","",'સત્રાંત પરિણામ પત્રક '!K58)</f>
        <v/>
      </c>
      <c r="U58" s="396" t="str">
        <f>IF('સત્રાંત પરિણામ પત્રક '!L58="","",'સત્રાંત પરિણામ પત્રક '!L58)</f>
        <v/>
      </c>
      <c r="V58" s="287"/>
      <c r="W58" s="287"/>
      <c r="X58" s="287"/>
      <c r="Y58" s="397">
        <f t="shared" si="3"/>
        <v>0</v>
      </c>
      <c r="Z58" s="4" t="str">
        <f t="shared" si="4"/>
        <v/>
      </c>
      <c r="AA58" s="396" t="str">
        <f>IF('સત્રાંત પરિણામ પત્રક '!R58="","",'સત્રાંત પરિણામ પત્રક '!R58)</f>
        <v/>
      </c>
      <c r="AB58" s="396" t="str">
        <f>IF('સત્રાંત પરિણામ પત્રક '!S58="","",'સત્રાંત પરિણામ પત્રક '!S58)</f>
        <v/>
      </c>
      <c r="AC58" s="396" t="str">
        <f>IF('સત્રાંત પરિણામ પત્રક '!T58="","",'સત્રાંત પરિણામ પત્રક '!T58)</f>
        <v/>
      </c>
      <c r="AD58" s="287"/>
      <c r="AE58" s="287"/>
      <c r="AF58" s="287"/>
      <c r="AG58" s="397">
        <f t="shared" si="5"/>
        <v>0</v>
      </c>
      <c r="AH58" s="4" t="str">
        <f t="shared" si="6"/>
        <v/>
      </c>
      <c r="AI58" s="396" t="str">
        <f>IF('સત્રાંત પરિણામ પત્રક '!W58="","",'સત્રાંત પરિણામ પત્રક '!W58)</f>
        <v/>
      </c>
      <c r="AJ58" s="396" t="str">
        <f>IF('સત્રાંત પરિણામ પત્રક '!X58="","",'સત્રાંત પરિણામ પત્રક '!X58)</f>
        <v/>
      </c>
      <c r="AK58" s="396" t="str">
        <f>IF('સત્રાંત પરિણામ પત્રક '!Y58="","",'સત્રાંત પરિણામ પત્રક '!Y58)</f>
        <v/>
      </c>
      <c r="AL58" s="287"/>
      <c r="AM58" s="287"/>
      <c r="AN58" s="287"/>
      <c r="AO58" s="397">
        <f t="shared" si="7"/>
        <v>0</v>
      </c>
      <c r="AP58" s="4" t="str">
        <f t="shared" si="8"/>
        <v/>
      </c>
      <c r="AQ58" s="4">
        <f>IF('વાર્ષિક પરિણામ પત્રક '!$C58="","",'વાર્ષિક પરિણામ પત્રક '!C58)</f>
        <v>51</v>
      </c>
      <c r="AR58" s="396" t="str">
        <f>IF('સત્રાંત પરિણામ પત્રક '!AB58="","",'સત્રાંત પરિણામ પત્રક '!AB58)</f>
        <v/>
      </c>
      <c r="AS58" s="396" t="str">
        <f>IF('સત્રાંત પરિણામ પત્રક '!AC58="","",'સત્રાંત પરિણામ પત્રક '!AC58)</f>
        <v/>
      </c>
      <c r="AT58" s="396" t="str">
        <f>IF('સત્રાંત પરિણામ પત્રક '!AD58="","",'સત્રાંત પરિણામ પત્રક '!AD58)</f>
        <v/>
      </c>
      <c r="AU58" s="287"/>
      <c r="AV58" s="287"/>
      <c r="AW58" s="287"/>
      <c r="AX58" s="397">
        <f t="shared" si="9"/>
        <v>0</v>
      </c>
      <c r="AY58" s="4" t="str">
        <f t="shared" si="10"/>
        <v/>
      </c>
      <c r="AZ58" s="396" t="str">
        <f>IF('સત્રાંત પરિણામ પત્રક '!AH58="","",'સત્રાંત પરિણામ પત્રક '!AH58)</f>
        <v/>
      </c>
      <c r="BA58" s="396" t="str">
        <f>IF('સત્રાંત પરિણામ પત્રક '!AI58="","",'સત્રાંત પરિણામ પત્રક '!AI58)</f>
        <v/>
      </c>
      <c r="BB58" s="396" t="str">
        <f>IF('સત્રાંત પરિણામ પત્રક '!AJ58="","",'સત્રાંત પરિણામ પત્રક '!AJ58)</f>
        <v/>
      </c>
      <c r="BC58" s="287"/>
      <c r="BD58" s="287"/>
      <c r="BE58" s="287"/>
      <c r="BF58" s="397">
        <f t="shared" si="11"/>
        <v>0</v>
      </c>
      <c r="BG58" s="4" t="str">
        <f t="shared" si="12"/>
        <v/>
      </c>
      <c r="BH58" s="396" t="str">
        <f>IF('સત્રાંત પરિણામ પત્રક '!AM58="","",'સત્રાંત પરિણામ પત્રક '!AM58)</f>
        <v/>
      </c>
      <c r="BI58" s="396" t="str">
        <f>IF('સત્રાંત પરિણામ પત્રક '!AN58="","",'સત્રાંત પરિણામ પત્રક '!AN58)</f>
        <v/>
      </c>
      <c r="BJ58" s="396" t="str">
        <f>IF('સત્રાંત પરિણામ પત્રક '!AO58="","",'સત્રાંત પરિણામ પત્રક '!AO58)</f>
        <v/>
      </c>
      <c r="BK58" s="287"/>
      <c r="BL58" s="287"/>
      <c r="BM58" s="287"/>
      <c r="BN58" s="397">
        <f t="shared" si="18"/>
        <v>0</v>
      </c>
      <c r="BO58" s="4" t="str">
        <f t="shared" si="14"/>
        <v/>
      </c>
      <c r="BP58" s="110"/>
      <c r="BQ58" s="110"/>
      <c r="BR58" s="4">
        <f>IF('વાર્ષિક પરિણામ પત્રક '!$C58="","",'વાર્ષિક પરિણામ પત્રક '!C58)</f>
        <v>51</v>
      </c>
      <c r="BS58" s="293"/>
      <c r="BT58" s="3" t="str">
        <f t="shared" si="15"/>
        <v/>
      </c>
      <c r="BU58" s="397">
        <f t="shared" si="19"/>
        <v>0</v>
      </c>
      <c r="BV58" s="397">
        <f t="shared" si="16"/>
        <v>0</v>
      </c>
      <c r="BW58" s="4" t="str">
        <f t="shared" si="17"/>
        <v/>
      </c>
    </row>
    <row r="59" spans="1:75" ht="21" customHeight="1">
      <c r="A59" s="38" t="str">
        <f>IF('DATA ENTRY'!$N54="","",'DATA ENTRY'!N54)</f>
        <v/>
      </c>
      <c r="B59" s="46" t="str">
        <f>IF('DATA ENTRY'!$P54="","",'DATA ENTRY'!P54)</f>
        <v/>
      </c>
      <c r="C59" s="38">
        <f>IF('DATA ENTRY'!$L54="","",'DATA ENTRY'!L54)</f>
        <v>52</v>
      </c>
      <c r="D59" s="186" t="str">
        <f>IF('DATA ENTRY'!$M54="","",'DATA ENTRY'!M54)</f>
        <v/>
      </c>
      <c r="E59" s="38" t="str">
        <f>IF('DATA ENTRY'!$Q54="","",'DATA ENTRY'!Q54)</f>
        <v/>
      </c>
      <c r="F59" s="39" t="str">
        <f>IF('DATA ENTRY'!$R54="","",'DATA ENTRY'!R54)</f>
        <v/>
      </c>
      <c r="G59" s="40" t="str">
        <f>IF('DATA ENTRY'!$S54="","",'DATA ENTRY'!S54)</f>
        <v/>
      </c>
      <c r="H59" s="396" t="str">
        <f>IF('સત્રાંત પરિણામ પત્રક '!E59="","",'સત્રાંત પરિણામ પત્રક '!E59)</f>
        <v/>
      </c>
      <c r="I59" s="396" t="str">
        <f>IF('સત્રાંત પરિણામ પત્રક '!F59="","",'સત્રાંત પરિણામ પત્રક '!F59)</f>
        <v/>
      </c>
      <c r="J59" s="396" t="str">
        <f>IF('સત્રાંત પરિણામ પત્રક '!G59="","",'સત્રાંત પરિણામ પત્રક '!G59)</f>
        <v/>
      </c>
      <c r="K59" s="287"/>
      <c r="L59" s="287"/>
      <c r="M59" s="287"/>
      <c r="N59" s="397">
        <f t="shared" si="0"/>
        <v>0</v>
      </c>
      <c r="O59" s="107" t="str">
        <f t="shared" si="2"/>
        <v/>
      </c>
      <c r="P59" s="111"/>
      <c r="Q59" s="112"/>
      <c r="R59" s="108">
        <f>IF('વાર્ષિક પરિણામ પત્રક '!$C59="","",'વાર્ષિક પરિણામ પત્રક '!C59)</f>
        <v>52</v>
      </c>
      <c r="S59" s="396" t="str">
        <f>IF('સત્રાંત પરિણામ પત્રક '!J59="","",'સત્રાંત પરિણામ પત્રક '!J59)</f>
        <v/>
      </c>
      <c r="T59" s="396" t="str">
        <f>IF('સત્રાંત પરિણામ પત્રક '!K59="","",'સત્રાંત પરિણામ પત્રક '!K59)</f>
        <v/>
      </c>
      <c r="U59" s="396" t="str">
        <f>IF('સત્રાંત પરિણામ પત્રક '!L59="","",'સત્રાંત પરિણામ પત્રક '!L59)</f>
        <v/>
      </c>
      <c r="V59" s="287"/>
      <c r="W59" s="287"/>
      <c r="X59" s="287"/>
      <c r="Y59" s="397">
        <f t="shared" si="3"/>
        <v>0</v>
      </c>
      <c r="Z59" s="4" t="str">
        <f t="shared" si="4"/>
        <v/>
      </c>
      <c r="AA59" s="396" t="str">
        <f>IF('સત્રાંત પરિણામ પત્રક '!R59="","",'સત્રાંત પરિણામ પત્રક '!R59)</f>
        <v/>
      </c>
      <c r="AB59" s="396" t="str">
        <f>IF('સત્રાંત પરિણામ પત્રક '!S59="","",'સત્રાંત પરિણામ પત્રક '!S59)</f>
        <v/>
      </c>
      <c r="AC59" s="396" t="str">
        <f>IF('સત્રાંત પરિણામ પત્રક '!T59="","",'સત્રાંત પરિણામ પત્રક '!T59)</f>
        <v/>
      </c>
      <c r="AD59" s="287"/>
      <c r="AE59" s="287"/>
      <c r="AF59" s="287"/>
      <c r="AG59" s="397">
        <f t="shared" si="5"/>
        <v>0</v>
      </c>
      <c r="AH59" s="4" t="str">
        <f t="shared" si="6"/>
        <v/>
      </c>
      <c r="AI59" s="396" t="str">
        <f>IF('સત્રાંત પરિણામ પત્રક '!W59="","",'સત્રાંત પરિણામ પત્રક '!W59)</f>
        <v/>
      </c>
      <c r="AJ59" s="396" t="str">
        <f>IF('સત્રાંત પરિણામ પત્રક '!X59="","",'સત્રાંત પરિણામ પત્રક '!X59)</f>
        <v/>
      </c>
      <c r="AK59" s="396" t="str">
        <f>IF('સત્રાંત પરિણામ પત્રક '!Y59="","",'સત્રાંત પરિણામ પત્રક '!Y59)</f>
        <v/>
      </c>
      <c r="AL59" s="287"/>
      <c r="AM59" s="287"/>
      <c r="AN59" s="287"/>
      <c r="AO59" s="397">
        <f t="shared" si="7"/>
        <v>0</v>
      </c>
      <c r="AP59" s="4" t="str">
        <f t="shared" si="8"/>
        <v/>
      </c>
      <c r="AQ59" s="4">
        <f>IF('વાર્ષિક પરિણામ પત્રક '!$C59="","",'વાર્ષિક પરિણામ પત્રક '!C59)</f>
        <v>52</v>
      </c>
      <c r="AR59" s="396" t="str">
        <f>IF('સત્રાંત પરિણામ પત્રક '!AB59="","",'સત્રાંત પરિણામ પત્રક '!AB59)</f>
        <v/>
      </c>
      <c r="AS59" s="396" t="str">
        <f>IF('સત્રાંત પરિણામ પત્રક '!AC59="","",'સત્રાંત પરિણામ પત્રક '!AC59)</f>
        <v/>
      </c>
      <c r="AT59" s="396" t="str">
        <f>IF('સત્રાંત પરિણામ પત્રક '!AD59="","",'સત્રાંત પરિણામ પત્રક '!AD59)</f>
        <v/>
      </c>
      <c r="AU59" s="287"/>
      <c r="AV59" s="287"/>
      <c r="AW59" s="287"/>
      <c r="AX59" s="397">
        <f t="shared" si="9"/>
        <v>0</v>
      </c>
      <c r="AY59" s="4" t="str">
        <f t="shared" si="10"/>
        <v/>
      </c>
      <c r="AZ59" s="396" t="str">
        <f>IF('સત્રાંત પરિણામ પત્રક '!AH59="","",'સત્રાંત પરિણામ પત્રક '!AH59)</f>
        <v/>
      </c>
      <c r="BA59" s="396" t="str">
        <f>IF('સત્રાંત પરિણામ પત્રક '!AI59="","",'સત્રાંત પરિણામ પત્રક '!AI59)</f>
        <v/>
      </c>
      <c r="BB59" s="396" t="str">
        <f>IF('સત્રાંત પરિણામ પત્રક '!AJ59="","",'સત્રાંત પરિણામ પત્રક '!AJ59)</f>
        <v/>
      </c>
      <c r="BC59" s="287"/>
      <c r="BD59" s="287"/>
      <c r="BE59" s="287"/>
      <c r="BF59" s="397">
        <f t="shared" si="11"/>
        <v>0</v>
      </c>
      <c r="BG59" s="4" t="str">
        <f t="shared" si="12"/>
        <v/>
      </c>
      <c r="BH59" s="396" t="str">
        <f>IF('સત્રાંત પરિણામ પત્રક '!AM59="","",'સત્રાંત પરિણામ પત્રક '!AM59)</f>
        <v/>
      </c>
      <c r="BI59" s="396" t="str">
        <f>IF('સત્રાંત પરિણામ પત્રક '!AN59="","",'સત્રાંત પરિણામ પત્રક '!AN59)</f>
        <v/>
      </c>
      <c r="BJ59" s="396" t="str">
        <f>IF('સત્રાંત પરિણામ પત્રક '!AO59="","",'સત્રાંત પરિણામ પત્રક '!AO59)</f>
        <v/>
      </c>
      <c r="BK59" s="287"/>
      <c r="BL59" s="287"/>
      <c r="BM59" s="287"/>
      <c r="BN59" s="397">
        <f t="shared" si="18"/>
        <v>0</v>
      </c>
      <c r="BO59" s="4" t="str">
        <f t="shared" si="14"/>
        <v/>
      </c>
      <c r="BP59" s="110"/>
      <c r="BQ59" s="110"/>
      <c r="BR59" s="4">
        <f>IF('વાર્ષિક પરિણામ પત્રક '!$C59="","",'વાર્ષિક પરિણામ પત્રક '!C59)</f>
        <v>52</v>
      </c>
      <c r="BS59" s="293"/>
      <c r="BT59" s="3" t="str">
        <f t="shared" si="15"/>
        <v/>
      </c>
      <c r="BU59" s="397">
        <f t="shared" si="19"/>
        <v>0</v>
      </c>
      <c r="BV59" s="397">
        <f t="shared" si="16"/>
        <v>0</v>
      </c>
      <c r="BW59" s="4" t="str">
        <f t="shared" si="17"/>
        <v/>
      </c>
    </row>
    <row r="60" spans="1:75" ht="21" customHeight="1">
      <c r="A60" s="38" t="str">
        <f>IF('DATA ENTRY'!$N55="","",'DATA ENTRY'!N55)</f>
        <v/>
      </c>
      <c r="B60" s="46" t="str">
        <f>IF('DATA ENTRY'!$P55="","",'DATA ENTRY'!P55)</f>
        <v/>
      </c>
      <c r="C60" s="38">
        <f>IF('DATA ENTRY'!$L55="","",'DATA ENTRY'!L55)</f>
        <v>53</v>
      </c>
      <c r="D60" s="186" t="str">
        <f>IF('DATA ENTRY'!$M55="","",'DATA ENTRY'!M55)</f>
        <v/>
      </c>
      <c r="E60" s="38" t="str">
        <f>IF('DATA ENTRY'!$Q55="","",'DATA ENTRY'!Q55)</f>
        <v/>
      </c>
      <c r="F60" s="39" t="str">
        <f>IF('DATA ENTRY'!$R55="","",'DATA ENTRY'!R55)</f>
        <v/>
      </c>
      <c r="G60" s="40" t="str">
        <f>IF('DATA ENTRY'!$S55="","",'DATA ENTRY'!S55)</f>
        <v/>
      </c>
      <c r="H60" s="396" t="str">
        <f>IF('સત્રાંત પરિણામ પત્રક '!E60="","",'સત્રાંત પરિણામ પત્રક '!E60)</f>
        <v/>
      </c>
      <c r="I60" s="396" t="str">
        <f>IF('સત્રાંત પરિણામ પત્રક '!F60="","",'સત્રાંત પરિણામ પત્રક '!F60)</f>
        <v/>
      </c>
      <c r="J60" s="396" t="str">
        <f>IF('સત્રાંત પરિણામ પત્રક '!G60="","",'સત્રાંત પરિણામ પત્રક '!G60)</f>
        <v/>
      </c>
      <c r="K60" s="287"/>
      <c r="L60" s="287"/>
      <c r="M60" s="287"/>
      <c r="N60" s="397">
        <f t="shared" si="0"/>
        <v>0</v>
      </c>
      <c r="O60" s="107" t="str">
        <f t="shared" ref="O60:O77" si="20">IF(N60&gt;159,"A",IF(N60&gt;129,"B",IF(N60&gt;99,"C",IF(N60&gt;69,"D",IF(N60&gt;0,"E","")))))</f>
        <v/>
      </c>
      <c r="P60" s="111"/>
      <c r="Q60" s="112"/>
      <c r="R60" s="108">
        <f>IF('વાર્ષિક પરિણામ પત્રક '!$C60="","",'વાર્ષિક પરિણામ પત્રક '!C60)</f>
        <v>53</v>
      </c>
      <c r="S60" s="396" t="str">
        <f>IF('સત્રાંત પરિણામ પત્રક '!J60="","",'સત્રાંત પરિણામ પત્રક '!J60)</f>
        <v/>
      </c>
      <c r="T60" s="396" t="str">
        <f>IF('સત્રાંત પરિણામ પત્રક '!K60="","",'સત્રાંત પરિણામ પત્રક '!K60)</f>
        <v/>
      </c>
      <c r="U60" s="396" t="str">
        <f>IF('સત્રાંત પરિણામ પત્રક '!L60="","",'સત્રાંત પરિણામ પત્રક '!L60)</f>
        <v/>
      </c>
      <c r="V60" s="287"/>
      <c r="W60" s="287"/>
      <c r="X60" s="287"/>
      <c r="Y60" s="397">
        <f t="shared" si="3"/>
        <v>0</v>
      </c>
      <c r="Z60" s="4" t="str">
        <f t="shared" si="4"/>
        <v/>
      </c>
      <c r="AA60" s="396" t="str">
        <f>IF('સત્રાંત પરિણામ પત્રક '!R60="","",'સત્રાંત પરિણામ પત્રક '!R60)</f>
        <v/>
      </c>
      <c r="AB60" s="396" t="str">
        <f>IF('સત્રાંત પરિણામ પત્રક '!S60="","",'સત્રાંત પરિણામ પત્રક '!S60)</f>
        <v/>
      </c>
      <c r="AC60" s="396" t="str">
        <f>IF('સત્રાંત પરિણામ પત્રક '!T60="","",'સત્રાંત પરિણામ પત્રક '!T60)</f>
        <v/>
      </c>
      <c r="AD60" s="287"/>
      <c r="AE60" s="287"/>
      <c r="AF60" s="287"/>
      <c r="AG60" s="397">
        <f t="shared" si="5"/>
        <v>0</v>
      </c>
      <c r="AH60" s="4" t="str">
        <f t="shared" si="6"/>
        <v/>
      </c>
      <c r="AI60" s="396" t="str">
        <f>IF('સત્રાંત પરિણામ પત્રક '!W60="","",'સત્રાંત પરિણામ પત્રક '!W60)</f>
        <v/>
      </c>
      <c r="AJ60" s="396" t="str">
        <f>IF('સત્રાંત પરિણામ પત્રક '!X60="","",'સત્રાંત પરિણામ પત્રક '!X60)</f>
        <v/>
      </c>
      <c r="AK60" s="396" t="str">
        <f>IF('સત્રાંત પરિણામ પત્રક '!Y60="","",'સત્રાંત પરિણામ પત્રક '!Y60)</f>
        <v/>
      </c>
      <c r="AL60" s="287"/>
      <c r="AM60" s="287"/>
      <c r="AN60" s="287"/>
      <c r="AO60" s="397">
        <f t="shared" si="7"/>
        <v>0</v>
      </c>
      <c r="AP60" s="4" t="str">
        <f t="shared" si="8"/>
        <v/>
      </c>
      <c r="AQ60" s="4">
        <f>IF('વાર્ષિક પરિણામ પત્રક '!$C60="","",'વાર્ષિક પરિણામ પત્રક '!C60)</f>
        <v>53</v>
      </c>
      <c r="AR60" s="396" t="str">
        <f>IF('સત્રાંત પરિણામ પત્રક '!AB60="","",'સત્રાંત પરિણામ પત્રક '!AB60)</f>
        <v/>
      </c>
      <c r="AS60" s="396" t="str">
        <f>IF('સત્રાંત પરિણામ પત્રક '!AC60="","",'સત્રાંત પરિણામ પત્રક '!AC60)</f>
        <v/>
      </c>
      <c r="AT60" s="396" t="str">
        <f>IF('સત્રાંત પરિણામ પત્રક '!AD60="","",'સત્રાંત પરિણામ પત્રક '!AD60)</f>
        <v/>
      </c>
      <c r="AU60" s="287"/>
      <c r="AV60" s="287"/>
      <c r="AW60" s="287"/>
      <c r="AX60" s="397">
        <f t="shared" si="9"/>
        <v>0</v>
      </c>
      <c r="AY60" s="4" t="str">
        <f t="shared" si="10"/>
        <v/>
      </c>
      <c r="AZ60" s="396" t="str">
        <f>IF('સત્રાંત પરિણામ પત્રક '!AH60="","",'સત્રાંત પરિણામ પત્રક '!AH60)</f>
        <v/>
      </c>
      <c r="BA60" s="396" t="str">
        <f>IF('સત્રાંત પરિણામ પત્રક '!AI60="","",'સત્રાંત પરિણામ પત્રક '!AI60)</f>
        <v/>
      </c>
      <c r="BB60" s="396" t="str">
        <f>IF('સત્રાંત પરિણામ પત્રક '!AJ60="","",'સત્રાંત પરિણામ પત્રક '!AJ60)</f>
        <v/>
      </c>
      <c r="BC60" s="287"/>
      <c r="BD60" s="287"/>
      <c r="BE60" s="287"/>
      <c r="BF60" s="397">
        <f t="shared" si="11"/>
        <v>0</v>
      </c>
      <c r="BG60" s="4" t="str">
        <f t="shared" si="12"/>
        <v/>
      </c>
      <c r="BH60" s="396" t="str">
        <f>IF('સત્રાંત પરિણામ પત્રક '!AM60="","",'સત્રાંત પરિણામ પત્રક '!AM60)</f>
        <v/>
      </c>
      <c r="BI60" s="396" t="str">
        <f>IF('સત્રાંત પરિણામ પત્રક '!AN60="","",'સત્રાંત પરિણામ પત્રક '!AN60)</f>
        <v/>
      </c>
      <c r="BJ60" s="396" t="str">
        <f>IF('સત્રાંત પરિણામ પત્રક '!AO60="","",'સત્રાંત પરિણામ પત્રક '!AO60)</f>
        <v/>
      </c>
      <c r="BK60" s="287"/>
      <c r="BL60" s="287"/>
      <c r="BM60" s="287"/>
      <c r="BN60" s="397">
        <f t="shared" si="18"/>
        <v>0</v>
      </c>
      <c r="BO60" s="4" t="str">
        <f t="shared" si="14"/>
        <v/>
      </c>
      <c r="BP60" s="110"/>
      <c r="BQ60" s="110"/>
      <c r="BR60" s="4">
        <f>IF('વાર્ષિક પરિણામ પત્રક '!$C60="","",'વાર્ષિક પરિણામ પત્રક '!C60)</f>
        <v>53</v>
      </c>
      <c r="BS60" s="293"/>
      <c r="BT60" s="3" t="str">
        <f t="shared" si="15"/>
        <v/>
      </c>
      <c r="BU60" s="397">
        <f t="shared" si="19"/>
        <v>0</v>
      </c>
      <c r="BV60" s="397">
        <f t="shared" si="16"/>
        <v>0</v>
      </c>
      <c r="BW60" s="4" t="str">
        <f t="shared" si="17"/>
        <v/>
      </c>
    </row>
    <row r="61" spans="1:75" s="43" customFormat="1" ht="21" customHeight="1">
      <c r="A61" s="38" t="str">
        <f>IF('DATA ENTRY'!$N56="","",'DATA ENTRY'!N56)</f>
        <v/>
      </c>
      <c r="B61" s="46" t="str">
        <f>IF('DATA ENTRY'!$P56="","",'DATA ENTRY'!P56)</f>
        <v/>
      </c>
      <c r="C61" s="38">
        <f>IF('DATA ENTRY'!$L56="","",'DATA ENTRY'!L56)</f>
        <v>54</v>
      </c>
      <c r="D61" s="186" t="str">
        <f>IF('DATA ENTRY'!$M56="","",'DATA ENTRY'!M56)</f>
        <v/>
      </c>
      <c r="E61" s="38" t="str">
        <f>IF('DATA ENTRY'!$Q56="","",'DATA ENTRY'!Q56)</f>
        <v/>
      </c>
      <c r="F61" s="39" t="str">
        <f>IF('DATA ENTRY'!$R56="","",'DATA ENTRY'!R56)</f>
        <v/>
      </c>
      <c r="G61" s="40" t="str">
        <f>IF('DATA ENTRY'!$S56="","",'DATA ENTRY'!S56)</f>
        <v/>
      </c>
      <c r="H61" s="396" t="str">
        <f>IF('સત્રાંત પરિણામ પત્રક '!E61="","",'સત્રાંત પરિણામ પત્રક '!E61)</f>
        <v/>
      </c>
      <c r="I61" s="396" t="str">
        <f>IF('સત્રાંત પરિણામ પત્રક '!F61="","",'સત્રાંત પરિણામ પત્રક '!F61)</f>
        <v/>
      </c>
      <c r="J61" s="396" t="str">
        <f>IF('સત્રાંત પરિણામ પત્રક '!G61="","",'સત્રાંત પરિણામ પત્રક '!G61)</f>
        <v/>
      </c>
      <c r="K61" s="288"/>
      <c r="L61" s="288"/>
      <c r="M61" s="288"/>
      <c r="N61" s="397">
        <f t="shared" ref="N61:N77" si="21">SUM(H61:M61)</f>
        <v>0</v>
      </c>
      <c r="O61" s="107" t="str">
        <f t="shared" si="20"/>
        <v/>
      </c>
      <c r="P61" s="111"/>
      <c r="Q61" s="112"/>
      <c r="R61" s="108">
        <f>IF('વાર્ષિક પરિણામ પત્રક '!$C61="","",'વાર્ષિક પરિણામ પત્રક '!C61)</f>
        <v>54</v>
      </c>
      <c r="S61" s="396" t="str">
        <f>IF('સત્રાંત પરિણામ પત્રક '!J61="","",'સત્રાંત પરિણામ પત્રક '!J61)</f>
        <v/>
      </c>
      <c r="T61" s="396" t="str">
        <f>IF('સત્રાંત પરિણામ પત્રક '!K61="","",'સત્રાંત પરિણામ પત્રક '!K61)</f>
        <v/>
      </c>
      <c r="U61" s="396" t="str">
        <f>IF('સત્રાંત પરિણામ પત્રક '!L61="","",'સત્રાંત પરિણામ પત્રક '!L61)</f>
        <v/>
      </c>
      <c r="V61" s="293"/>
      <c r="W61" s="293"/>
      <c r="X61" s="293"/>
      <c r="Y61" s="397">
        <f t="shared" ref="Y61:Y77" si="22">SUM(S61:X61)</f>
        <v>0</v>
      </c>
      <c r="Z61" s="4" t="str">
        <f t="shared" ref="Z61:Z77" si="23">IF(Y61&gt;159,"A",IF(Y61&gt;129,"B",IF(Y61&gt;99,"C",IF(Y61&gt;69,"D",IF(Y61&gt;0,"E","")))))</f>
        <v/>
      </c>
      <c r="AA61" s="396" t="str">
        <f>IF('સત્રાંત પરિણામ પત્રક '!R61="","",'સત્રાંત પરિણામ પત્રક '!R61)</f>
        <v/>
      </c>
      <c r="AB61" s="396" t="str">
        <f>IF('સત્રાંત પરિણામ પત્રક '!S61="","",'સત્રાંત પરિણામ પત્રક '!S61)</f>
        <v/>
      </c>
      <c r="AC61" s="396" t="str">
        <f>IF('સત્રાંત પરિણામ પત્રક '!T61="","",'સત્રાંત પરિણામ પત્રક '!T61)</f>
        <v/>
      </c>
      <c r="AD61" s="293"/>
      <c r="AE61" s="293"/>
      <c r="AF61" s="293"/>
      <c r="AG61" s="397">
        <f t="shared" ref="AG61:AG77" si="24">SUM(AA61:AF61)</f>
        <v>0</v>
      </c>
      <c r="AH61" s="4" t="str">
        <f t="shared" ref="AH61:AH77" si="25">IF(AG61&gt;159,"A",IF(AG61&gt;129,"B",IF(AG61&gt;99,"C",IF(AG61&gt;69,"D",IF(AG61&gt;0,"E","")))))</f>
        <v/>
      </c>
      <c r="AI61" s="396" t="str">
        <f>IF('સત્રાંત પરિણામ પત્રક '!W61="","",'સત્રાંત પરિણામ પત્રક '!W61)</f>
        <v/>
      </c>
      <c r="AJ61" s="396" t="str">
        <f>IF('સત્રાંત પરિણામ પત્રક '!X61="","",'સત્રાંત પરિણામ પત્રક '!X61)</f>
        <v/>
      </c>
      <c r="AK61" s="396" t="str">
        <f>IF('સત્રાંત પરિણામ પત્રક '!Y61="","",'સત્રાંત પરિણામ પત્રક '!Y61)</f>
        <v/>
      </c>
      <c r="AL61" s="293"/>
      <c r="AM61" s="293"/>
      <c r="AN61" s="293"/>
      <c r="AO61" s="397">
        <f t="shared" ref="AO61:AO77" si="26">SUM(AI61:AN61)</f>
        <v>0</v>
      </c>
      <c r="AP61" s="4" t="str">
        <f t="shared" ref="AP61:AP77" si="27">IF(AO61&gt;159,"A",IF(AO61&gt;129,"B",IF(AO61&gt;99,"C",IF(AO61&gt;69,"D",IF(AO61&gt;0,"E","")))))</f>
        <v/>
      </c>
      <c r="AQ61" s="4">
        <f>IF('વાર્ષિક પરિણામ પત્રક '!$C61="","",'વાર્ષિક પરિણામ પત્રક '!C61)</f>
        <v>54</v>
      </c>
      <c r="AR61" s="396" t="str">
        <f>IF('સત્રાંત પરિણામ પત્રક '!AB61="","",'સત્રાંત પરિણામ પત્રક '!AB61)</f>
        <v/>
      </c>
      <c r="AS61" s="396" t="str">
        <f>IF('સત્રાંત પરિણામ પત્રક '!AC61="","",'સત્રાંત પરિણામ પત્રક '!AC61)</f>
        <v/>
      </c>
      <c r="AT61" s="396" t="str">
        <f>IF('સત્રાંત પરિણામ પત્રક '!AD61="","",'સત્રાંત પરિણામ પત્રક '!AD61)</f>
        <v/>
      </c>
      <c r="AU61" s="293"/>
      <c r="AV61" s="293"/>
      <c r="AW61" s="293"/>
      <c r="AX61" s="397">
        <f t="shared" ref="AX61:AX77" si="28">SUM(AR61:AW61)</f>
        <v>0</v>
      </c>
      <c r="AY61" s="4" t="str">
        <f t="shared" ref="AY61:AY77" si="29">IF(AX61&gt;159,"A",IF(AX61&gt;129,"B",IF(AX61&gt;99,"C",IF(AX61&gt;69,"D",IF(AX61&gt;0,"E","")))))</f>
        <v/>
      </c>
      <c r="AZ61" s="396" t="str">
        <f>IF('સત્રાંત પરિણામ પત્રક '!AH61="","",'સત્રાંત પરિણામ પત્રક '!AH61)</f>
        <v/>
      </c>
      <c r="BA61" s="396" t="str">
        <f>IF('સત્રાંત પરિણામ પત્રક '!AI61="","",'સત્રાંત પરિણામ પત્રક '!AI61)</f>
        <v/>
      </c>
      <c r="BB61" s="396" t="str">
        <f>IF('સત્રાંત પરિણામ પત્રક '!AJ61="","",'સત્રાંત પરિણામ પત્રક '!AJ61)</f>
        <v/>
      </c>
      <c r="BC61" s="293"/>
      <c r="BD61" s="293"/>
      <c r="BE61" s="293"/>
      <c r="BF61" s="397">
        <f t="shared" ref="BF61:BF77" si="30">SUM(AZ61:BE61)</f>
        <v>0</v>
      </c>
      <c r="BG61" s="4" t="str">
        <f t="shared" ref="BG61:BG77" si="31">IF(BF61&gt;159,"A",IF(BF61&gt;129,"B",IF(BF61&gt;99,"C",IF(BF61&gt;69,"D",IF(BF61&gt;0,"E","")))))</f>
        <v/>
      </c>
      <c r="BH61" s="396" t="str">
        <f>IF('સત્રાંત પરિણામ પત્રક '!AM61="","",'સત્રાંત પરિણામ પત્રક '!AM61)</f>
        <v/>
      </c>
      <c r="BI61" s="396" t="str">
        <f>IF('સત્રાંત પરિણામ પત્રક '!AN61="","",'સત્રાંત પરિણામ પત્રક '!AN61)</f>
        <v/>
      </c>
      <c r="BJ61" s="396" t="str">
        <f>IF('સત્રાંત પરિણામ પત્રક '!AO61="","",'સત્રાંત પરિણામ પત્રક '!AO61)</f>
        <v/>
      </c>
      <c r="BK61" s="293"/>
      <c r="BL61" s="293"/>
      <c r="BM61" s="293"/>
      <c r="BN61" s="397">
        <f t="shared" ref="BN61:BN77" si="32">SUM(BH61:BM61)</f>
        <v>0</v>
      </c>
      <c r="BO61" s="4" t="str">
        <f t="shared" ref="BO61:BO77" si="33">IF(BN61&gt;159,"A",IF(BN61&gt;129,"B",IF(BN61&gt;99,"C",IF(BN61&gt;69,"D",IF(BN61&gt;0,"E","")))))</f>
        <v/>
      </c>
      <c r="BP61" s="110"/>
      <c r="BQ61" s="110"/>
      <c r="BR61" s="4">
        <f>IF('વાર્ષિક પરિણામ પત્રક '!$C61="","",'વાર્ષિક પરિણામ પત્રક '!C61)</f>
        <v>54</v>
      </c>
      <c r="BS61" s="293"/>
      <c r="BT61" s="3" t="str">
        <f>IF(BS61&gt;319,"A",IF(BS61&gt;259,"B",IF(BS61&gt;199,"C",IF(BS61&gt;139,"D",IF(BS61&gt;0,"E","")))))</f>
        <v/>
      </c>
      <c r="BU61" s="397">
        <f t="shared" si="19"/>
        <v>0</v>
      </c>
      <c r="BV61" s="397">
        <f t="shared" si="16"/>
        <v>0</v>
      </c>
      <c r="BW61" s="4" t="str">
        <f t="shared" ref="BW61:BW77" si="34">IF(BU61&gt;1439,"A",IF(BU61&gt;1169,"B",IF(BU61&gt;899,"C",IF(BU61&gt;629,"D",IF(BU61&gt;0,"E","")))))</f>
        <v/>
      </c>
    </row>
    <row r="62" spans="1:75" s="43" customFormat="1" ht="21" customHeight="1">
      <c r="A62" s="38" t="str">
        <f>IF('DATA ENTRY'!$N57="","",'DATA ENTRY'!N57)</f>
        <v/>
      </c>
      <c r="B62" s="46" t="str">
        <f>IF('DATA ENTRY'!$P57="","",'DATA ENTRY'!P57)</f>
        <v/>
      </c>
      <c r="C62" s="38">
        <f>IF('DATA ENTRY'!$L57="","",'DATA ENTRY'!L57)</f>
        <v>55</v>
      </c>
      <c r="D62" s="186" t="str">
        <f>IF('DATA ENTRY'!$M57="","",'DATA ENTRY'!M57)</f>
        <v/>
      </c>
      <c r="E62" s="38" t="str">
        <f>IF('DATA ENTRY'!$Q57="","",'DATA ENTRY'!Q57)</f>
        <v/>
      </c>
      <c r="F62" s="39" t="str">
        <f>IF('DATA ENTRY'!$R57="","",'DATA ENTRY'!R57)</f>
        <v/>
      </c>
      <c r="G62" s="40" t="str">
        <f>IF('DATA ENTRY'!$S57="","",'DATA ENTRY'!S57)</f>
        <v/>
      </c>
      <c r="H62" s="396" t="str">
        <f>IF('સત્રાંત પરિણામ પત્રક '!E62="","",'સત્રાંત પરિણામ પત્રક '!E62)</f>
        <v/>
      </c>
      <c r="I62" s="396" t="str">
        <f>IF('સત્રાંત પરિણામ પત્રક '!F62="","",'સત્રાંત પરિણામ પત્રક '!F62)</f>
        <v/>
      </c>
      <c r="J62" s="396" t="str">
        <f>IF('સત્રાંત પરિણામ પત્રક '!G62="","",'સત્રાંત પરિણામ પત્રક '!G62)</f>
        <v/>
      </c>
      <c r="K62" s="289"/>
      <c r="L62" s="289"/>
      <c r="M62" s="289"/>
      <c r="N62" s="397">
        <f t="shared" si="21"/>
        <v>0</v>
      </c>
      <c r="O62" s="107" t="str">
        <f t="shared" si="20"/>
        <v/>
      </c>
      <c r="P62" s="111"/>
      <c r="Q62" s="112"/>
      <c r="R62" s="108">
        <f>IF('વાર્ષિક પરિણામ પત્રક '!$C62="","",'વાર્ષિક પરિણામ પત્રક '!C62)</f>
        <v>55</v>
      </c>
      <c r="S62" s="396" t="str">
        <f>IF('સત્રાંત પરિણામ પત્રક '!J62="","",'સત્રાંત પરિણામ પત્રક '!J62)</f>
        <v/>
      </c>
      <c r="T62" s="396" t="str">
        <f>IF('સત્રાંત પરિણામ પત્રક '!K62="","",'સત્રાંત પરિણામ પત્રક '!K62)</f>
        <v/>
      </c>
      <c r="U62" s="396" t="str">
        <f>IF('સત્રાંત પરિણામ પત્રક '!L62="","",'સત્રાંત પરિણામ પત્રક '!L62)</f>
        <v/>
      </c>
      <c r="V62" s="293"/>
      <c r="W62" s="293"/>
      <c r="X62" s="293"/>
      <c r="Y62" s="397">
        <f t="shared" si="22"/>
        <v>0</v>
      </c>
      <c r="Z62" s="4" t="str">
        <f t="shared" si="23"/>
        <v/>
      </c>
      <c r="AA62" s="396" t="str">
        <f>IF('સત્રાંત પરિણામ પત્રક '!R62="","",'સત્રાંત પરિણામ પત્રક '!R62)</f>
        <v/>
      </c>
      <c r="AB62" s="396" t="str">
        <f>IF('સત્રાંત પરિણામ પત્રક '!S62="","",'સત્રાંત પરિણામ પત્રક '!S62)</f>
        <v/>
      </c>
      <c r="AC62" s="396" t="str">
        <f>IF('સત્રાંત પરિણામ પત્રક '!T62="","",'સત્રાંત પરિણામ પત્રક '!T62)</f>
        <v/>
      </c>
      <c r="AD62" s="293"/>
      <c r="AE62" s="293"/>
      <c r="AF62" s="293"/>
      <c r="AG62" s="397">
        <f t="shared" si="24"/>
        <v>0</v>
      </c>
      <c r="AH62" s="4" t="str">
        <f t="shared" si="25"/>
        <v/>
      </c>
      <c r="AI62" s="396" t="str">
        <f>IF('સત્રાંત પરિણામ પત્રક '!W62="","",'સત્રાંત પરિણામ પત્રક '!W62)</f>
        <v/>
      </c>
      <c r="AJ62" s="396" t="str">
        <f>IF('સત્રાંત પરિણામ પત્રક '!X62="","",'સત્રાંત પરિણામ પત્રક '!X62)</f>
        <v/>
      </c>
      <c r="AK62" s="396" t="str">
        <f>IF('સત્રાંત પરિણામ પત્રક '!Y62="","",'સત્રાંત પરિણામ પત્રક '!Y62)</f>
        <v/>
      </c>
      <c r="AL62" s="293"/>
      <c r="AM62" s="293"/>
      <c r="AN62" s="293"/>
      <c r="AO62" s="397">
        <f t="shared" si="26"/>
        <v>0</v>
      </c>
      <c r="AP62" s="4" t="str">
        <f t="shared" si="27"/>
        <v/>
      </c>
      <c r="AQ62" s="4">
        <f>IF('વાર્ષિક પરિણામ પત્રક '!$C62="","",'વાર્ષિક પરિણામ પત્રક '!C62)</f>
        <v>55</v>
      </c>
      <c r="AR62" s="396" t="str">
        <f>IF('સત્રાંત પરિણામ પત્રક '!AB62="","",'સત્રાંત પરિણામ પત્રક '!AB62)</f>
        <v/>
      </c>
      <c r="AS62" s="396" t="str">
        <f>IF('સત્રાંત પરિણામ પત્રક '!AC62="","",'સત્રાંત પરિણામ પત્રક '!AC62)</f>
        <v/>
      </c>
      <c r="AT62" s="396" t="str">
        <f>IF('સત્રાંત પરિણામ પત્રક '!AD62="","",'સત્રાંત પરિણામ પત્રક '!AD62)</f>
        <v/>
      </c>
      <c r="AU62" s="293"/>
      <c r="AV62" s="293"/>
      <c r="AW62" s="293"/>
      <c r="AX62" s="397">
        <f t="shared" si="28"/>
        <v>0</v>
      </c>
      <c r="AY62" s="4" t="str">
        <f t="shared" si="29"/>
        <v/>
      </c>
      <c r="AZ62" s="396" t="str">
        <f>IF('સત્રાંત પરિણામ પત્રક '!AH62="","",'સત્રાંત પરિણામ પત્રક '!AH62)</f>
        <v/>
      </c>
      <c r="BA62" s="396" t="str">
        <f>IF('સત્રાંત પરિણામ પત્રક '!AI62="","",'સત્રાંત પરિણામ પત્રક '!AI62)</f>
        <v/>
      </c>
      <c r="BB62" s="396" t="str">
        <f>IF('સત્રાંત પરિણામ પત્રક '!AJ62="","",'સત્રાંત પરિણામ પત્રક '!AJ62)</f>
        <v/>
      </c>
      <c r="BC62" s="293"/>
      <c r="BD62" s="293"/>
      <c r="BE62" s="293"/>
      <c r="BF62" s="397">
        <f t="shared" si="30"/>
        <v>0</v>
      </c>
      <c r="BG62" s="4" t="str">
        <f t="shared" si="31"/>
        <v/>
      </c>
      <c r="BH62" s="396" t="str">
        <f>IF('સત્રાંત પરિણામ પત્રક '!AM62="","",'સત્રાંત પરિણામ પત્રક '!AM62)</f>
        <v/>
      </c>
      <c r="BI62" s="396" t="str">
        <f>IF('સત્રાંત પરિણામ પત્રક '!AN62="","",'સત્રાંત પરિણામ પત્રક '!AN62)</f>
        <v/>
      </c>
      <c r="BJ62" s="396" t="str">
        <f>IF('સત્રાંત પરિણામ પત્રક '!AO62="","",'સત્રાંત પરિણામ પત્રક '!AO62)</f>
        <v/>
      </c>
      <c r="BK62" s="293"/>
      <c r="BL62" s="293"/>
      <c r="BM62" s="293"/>
      <c r="BN62" s="397">
        <f t="shared" si="32"/>
        <v>0</v>
      </c>
      <c r="BO62" s="4" t="str">
        <f t="shared" si="33"/>
        <v/>
      </c>
      <c r="BP62" s="110"/>
      <c r="BQ62" s="110"/>
      <c r="BR62" s="4">
        <f>IF('વાર્ષિક પરિણામ પત્રક '!$C62="","",'વાર્ષિક પરિણામ પત્રક '!C62)</f>
        <v>55</v>
      </c>
      <c r="BS62" s="293"/>
      <c r="BT62" s="3" t="str">
        <f>IF(BS62&gt;319,"A",IF(BS62&gt;259,"B",IF(BS62&gt;199,"C",IF(BS62&gt;139,"D",IF(BS62&gt;0,"E","")))))</f>
        <v/>
      </c>
      <c r="BU62" s="397">
        <f t="shared" si="19"/>
        <v>0</v>
      </c>
      <c r="BV62" s="397">
        <f t="shared" si="16"/>
        <v>0</v>
      </c>
      <c r="BW62" s="4" t="str">
        <f t="shared" si="34"/>
        <v/>
      </c>
    </row>
    <row r="63" spans="1:75" s="43" customFormat="1" ht="21" customHeight="1">
      <c r="A63" s="38" t="str">
        <f>IF('DATA ENTRY'!$N58="","",'DATA ENTRY'!N58)</f>
        <v/>
      </c>
      <c r="B63" s="46" t="str">
        <f>IF('DATA ENTRY'!$P58="","",'DATA ENTRY'!P58)</f>
        <v/>
      </c>
      <c r="C63" s="38">
        <f>IF('DATA ENTRY'!$L58="","",'DATA ENTRY'!L58)</f>
        <v>56</v>
      </c>
      <c r="D63" s="186" t="str">
        <f>IF('DATA ENTRY'!$M58="","",'DATA ENTRY'!M58)</f>
        <v/>
      </c>
      <c r="E63" s="38" t="str">
        <f>IF('DATA ENTRY'!$Q58="","",'DATA ENTRY'!Q58)</f>
        <v/>
      </c>
      <c r="F63" s="39" t="str">
        <f>IF('DATA ENTRY'!$R58="","",'DATA ENTRY'!R58)</f>
        <v/>
      </c>
      <c r="G63" s="40" t="str">
        <f>IF('DATA ENTRY'!$S58="","",'DATA ENTRY'!S58)</f>
        <v/>
      </c>
      <c r="H63" s="396" t="str">
        <f>IF('સત્રાંત પરિણામ પત્રક '!E63="","",'સત્રાંત પરિણામ પત્રક '!E63)</f>
        <v/>
      </c>
      <c r="I63" s="396" t="str">
        <f>IF('સત્રાંત પરિણામ પત્રક '!F63="","",'સત્રાંત પરિણામ પત્રક '!F63)</f>
        <v/>
      </c>
      <c r="J63" s="396" t="str">
        <f>IF('સત્રાંત પરિણામ પત્રક '!G63="","",'સત્રાંત પરિણામ પત્રક '!G63)</f>
        <v/>
      </c>
      <c r="K63" s="289"/>
      <c r="L63" s="289"/>
      <c r="M63" s="289"/>
      <c r="N63" s="397">
        <f t="shared" si="21"/>
        <v>0</v>
      </c>
      <c r="O63" s="107" t="str">
        <f t="shared" si="20"/>
        <v/>
      </c>
      <c r="P63" s="111"/>
      <c r="Q63" s="112"/>
      <c r="R63" s="108">
        <f>IF('વાર્ષિક પરિણામ પત્રક '!$C63="","",'વાર્ષિક પરિણામ પત્રક '!C63)</f>
        <v>56</v>
      </c>
      <c r="S63" s="396" t="str">
        <f>IF('સત્રાંત પરિણામ પત્રક '!J63="","",'સત્રાંત પરિણામ પત્રક '!J63)</f>
        <v/>
      </c>
      <c r="T63" s="396" t="str">
        <f>IF('સત્રાંત પરિણામ પત્રક '!K63="","",'સત્રાંત પરિણામ પત્રક '!K63)</f>
        <v/>
      </c>
      <c r="U63" s="396" t="str">
        <f>IF('સત્રાંત પરિણામ પત્રક '!L63="","",'સત્રાંત પરિણામ પત્રક '!L63)</f>
        <v/>
      </c>
      <c r="V63" s="293"/>
      <c r="W63" s="293"/>
      <c r="X63" s="293"/>
      <c r="Y63" s="397">
        <f t="shared" si="22"/>
        <v>0</v>
      </c>
      <c r="Z63" s="4" t="str">
        <f t="shared" si="23"/>
        <v/>
      </c>
      <c r="AA63" s="396" t="str">
        <f>IF('સત્રાંત પરિણામ પત્રક '!R63="","",'સત્રાંત પરિણામ પત્રક '!R63)</f>
        <v/>
      </c>
      <c r="AB63" s="396" t="str">
        <f>IF('સત્રાંત પરિણામ પત્રક '!S63="","",'સત્રાંત પરિણામ પત્રક '!S63)</f>
        <v/>
      </c>
      <c r="AC63" s="396" t="str">
        <f>IF('સત્રાંત પરિણામ પત્રક '!T63="","",'સત્રાંત પરિણામ પત્રક '!T63)</f>
        <v/>
      </c>
      <c r="AD63" s="293"/>
      <c r="AE63" s="293"/>
      <c r="AF63" s="293"/>
      <c r="AG63" s="397">
        <f t="shared" si="24"/>
        <v>0</v>
      </c>
      <c r="AH63" s="4" t="str">
        <f t="shared" si="25"/>
        <v/>
      </c>
      <c r="AI63" s="396" t="str">
        <f>IF('સત્રાંત પરિણામ પત્રક '!W63="","",'સત્રાંત પરિણામ પત્રક '!W63)</f>
        <v/>
      </c>
      <c r="AJ63" s="396" t="str">
        <f>IF('સત્રાંત પરિણામ પત્રક '!X63="","",'સત્રાંત પરિણામ પત્રક '!X63)</f>
        <v/>
      </c>
      <c r="AK63" s="396" t="str">
        <f>IF('સત્રાંત પરિણામ પત્રક '!Y63="","",'સત્રાંત પરિણામ પત્રક '!Y63)</f>
        <v/>
      </c>
      <c r="AL63" s="293"/>
      <c r="AM63" s="293"/>
      <c r="AN63" s="293"/>
      <c r="AO63" s="397">
        <f t="shared" si="26"/>
        <v>0</v>
      </c>
      <c r="AP63" s="4" t="str">
        <f t="shared" si="27"/>
        <v/>
      </c>
      <c r="AQ63" s="4">
        <f>IF('વાર્ષિક પરિણામ પત્રક '!$C63="","",'વાર્ષિક પરિણામ પત્રક '!C63)</f>
        <v>56</v>
      </c>
      <c r="AR63" s="396" t="str">
        <f>IF('સત્રાંત પરિણામ પત્રક '!AB63="","",'સત્રાંત પરિણામ પત્રક '!AB63)</f>
        <v/>
      </c>
      <c r="AS63" s="396" t="str">
        <f>IF('સત્રાંત પરિણામ પત્રક '!AC63="","",'સત્રાંત પરિણામ પત્રક '!AC63)</f>
        <v/>
      </c>
      <c r="AT63" s="396" t="str">
        <f>IF('સત્રાંત પરિણામ પત્રક '!AD63="","",'સત્રાંત પરિણામ પત્રક '!AD63)</f>
        <v/>
      </c>
      <c r="AU63" s="293"/>
      <c r="AV63" s="293"/>
      <c r="AW63" s="293"/>
      <c r="AX63" s="397">
        <f t="shared" si="28"/>
        <v>0</v>
      </c>
      <c r="AY63" s="4" t="str">
        <f t="shared" si="29"/>
        <v/>
      </c>
      <c r="AZ63" s="396" t="str">
        <f>IF('સત્રાંત પરિણામ પત્રક '!AH63="","",'સત્રાંત પરિણામ પત્રક '!AH63)</f>
        <v/>
      </c>
      <c r="BA63" s="396" t="str">
        <f>IF('સત્રાંત પરિણામ પત્રક '!AI63="","",'સત્રાંત પરિણામ પત્રક '!AI63)</f>
        <v/>
      </c>
      <c r="BB63" s="396" t="str">
        <f>IF('સત્રાંત પરિણામ પત્રક '!AJ63="","",'સત્રાંત પરિણામ પત્રક '!AJ63)</f>
        <v/>
      </c>
      <c r="BC63" s="293"/>
      <c r="BD63" s="293"/>
      <c r="BE63" s="293"/>
      <c r="BF63" s="397">
        <f t="shared" si="30"/>
        <v>0</v>
      </c>
      <c r="BG63" s="4" t="str">
        <f t="shared" si="31"/>
        <v/>
      </c>
      <c r="BH63" s="396" t="str">
        <f>IF('સત્રાંત પરિણામ પત્રક '!AM63="","",'સત્રાંત પરિણામ પત્રક '!AM63)</f>
        <v/>
      </c>
      <c r="BI63" s="396" t="str">
        <f>IF('સત્રાંત પરિણામ પત્રક '!AN63="","",'સત્રાંત પરિણામ પત્રક '!AN63)</f>
        <v/>
      </c>
      <c r="BJ63" s="396" t="str">
        <f>IF('સત્રાંત પરિણામ પત્રક '!AO63="","",'સત્રાંત પરિણામ પત્રક '!AO63)</f>
        <v/>
      </c>
      <c r="BK63" s="293"/>
      <c r="BL63" s="293"/>
      <c r="BM63" s="293"/>
      <c r="BN63" s="397">
        <f t="shared" si="32"/>
        <v>0</v>
      </c>
      <c r="BO63" s="4" t="str">
        <f t="shared" si="33"/>
        <v/>
      </c>
      <c r="BP63" s="110"/>
      <c r="BQ63" s="110"/>
      <c r="BR63" s="4">
        <f>IF('વાર્ષિક પરિણામ પત્રક '!$C63="","",'વાર્ષિક પરિણામ પત્રક '!C63)</f>
        <v>56</v>
      </c>
      <c r="BS63" s="293"/>
      <c r="BT63" s="3" t="str">
        <f t="shared" ref="BT63:BT77" si="35">IF(BS63&gt;319,"A",IF(BS63&gt;259,"B",IF(BS63&gt;199,"C",IF(BS63&gt;139,"D",IF(BS63&gt;0,"E","")))))</f>
        <v/>
      </c>
      <c r="BU63" s="397">
        <f t="shared" si="19"/>
        <v>0</v>
      </c>
      <c r="BV63" s="397">
        <f t="shared" si="16"/>
        <v>0</v>
      </c>
      <c r="BW63" s="4" t="str">
        <f t="shared" si="34"/>
        <v/>
      </c>
    </row>
    <row r="64" spans="1:75" s="43" customFormat="1" ht="21" customHeight="1">
      <c r="A64" s="38" t="str">
        <f>IF('DATA ENTRY'!$N59="","",'DATA ENTRY'!N59)</f>
        <v/>
      </c>
      <c r="B64" s="46" t="str">
        <f>IF('DATA ENTRY'!$P59="","",'DATA ENTRY'!P59)</f>
        <v/>
      </c>
      <c r="C64" s="38">
        <f>IF('DATA ENTRY'!$L59="","",'DATA ENTRY'!L59)</f>
        <v>57</v>
      </c>
      <c r="D64" s="186" t="str">
        <f>IF('DATA ENTRY'!$M59="","",'DATA ENTRY'!M59)</f>
        <v/>
      </c>
      <c r="E64" s="38" t="str">
        <f>IF('DATA ENTRY'!$Q59="","",'DATA ENTRY'!Q59)</f>
        <v/>
      </c>
      <c r="F64" s="39" t="str">
        <f>IF('DATA ENTRY'!$R59="","",'DATA ENTRY'!R59)</f>
        <v/>
      </c>
      <c r="G64" s="40" t="str">
        <f>IF('DATA ENTRY'!$S59="","",'DATA ENTRY'!S59)</f>
        <v/>
      </c>
      <c r="H64" s="396" t="str">
        <f>IF('સત્રાંત પરિણામ પત્રક '!E64="","",'સત્રાંત પરિણામ પત્રક '!E64)</f>
        <v/>
      </c>
      <c r="I64" s="396" t="str">
        <f>IF('સત્રાંત પરિણામ પત્રક '!F64="","",'સત્રાંત પરિણામ પત્રક '!F64)</f>
        <v/>
      </c>
      <c r="J64" s="396" t="str">
        <f>IF('સત્રાંત પરિણામ પત્રક '!G64="","",'સત્રાંત પરિણામ પત્રક '!G64)</f>
        <v/>
      </c>
      <c r="K64" s="289"/>
      <c r="L64" s="289"/>
      <c r="M64" s="289"/>
      <c r="N64" s="397">
        <f t="shared" si="21"/>
        <v>0</v>
      </c>
      <c r="O64" s="107" t="str">
        <f t="shared" si="20"/>
        <v/>
      </c>
      <c r="P64" s="111"/>
      <c r="Q64" s="112"/>
      <c r="R64" s="108">
        <f>IF('વાર્ષિક પરિણામ પત્રક '!$C64="","",'વાર્ષિક પરિણામ પત્રક '!C64)</f>
        <v>57</v>
      </c>
      <c r="S64" s="396" t="str">
        <f>IF('સત્રાંત પરિણામ પત્રક '!J64="","",'સત્રાંત પરિણામ પત્રક '!J64)</f>
        <v/>
      </c>
      <c r="T64" s="396" t="str">
        <f>IF('સત્રાંત પરિણામ પત્રક '!K64="","",'સત્રાંત પરિણામ પત્રક '!K64)</f>
        <v/>
      </c>
      <c r="U64" s="396" t="str">
        <f>IF('સત્રાંત પરિણામ પત્રક '!L64="","",'સત્રાંત પરિણામ પત્રક '!L64)</f>
        <v/>
      </c>
      <c r="V64" s="293"/>
      <c r="W64" s="293"/>
      <c r="X64" s="293"/>
      <c r="Y64" s="397">
        <f t="shared" si="22"/>
        <v>0</v>
      </c>
      <c r="Z64" s="4" t="str">
        <f t="shared" si="23"/>
        <v/>
      </c>
      <c r="AA64" s="396" t="str">
        <f>IF('સત્રાંત પરિણામ પત્રક '!R64="","",'સત્રાંત પરિણામ પત્રક '!R64)</f>
        <v/>
      </c>
      <c r="AB64" s="396" t="str">
        <f>IF('સત્રાંત પરિણામ પત્રક '!S64="","",'સત્રાંત પરિણામ પત્રક '!S64)</f>
        <v/>
      </c>
      <c r="AC64" s="396" t="str">
        <f>IF('સત્રાંત પરિણામ પત્રક '!T64="","",'સત્રાંત પરિણામ પત્રક '!T64)</f>
        <v/>
      </c>
      <c r="AD64" s="293"/>
      <c r="AE64" s="293"/>
      <c r="AF64" s="293"/>
      <c r="AG64" s="397">
        <f t="shared" si="24"/>
        <v>0</v>
      </c>
      <c r="AH64" s="4" t="str">
        <f t="shared" si="25"/>
        <v/>
      </c>
      <c r="AI64" s="396" t="str">
        <f>IF('સત્રાંત પરિણામ પત્રક '!W64="","",'સત્રાંત પરિણામ પત્રક '!W64)</f>
        <v/>
      </c>
      <c r="AJ64" s="396" t="str">
        <f>IF('સત્રાંત પરિણામ પત્રક '!X64="","",'સત્રાંત પરિણામ પત્રક '!X64)</f>
        <v/>
      </c>
      <c r="AK64" s="396" t="str">
        <f>IF('સત્રાંત પરિણામ પત્રક '!Y64="","",'સત્રાંત પરિણામ પત્રક '!Y64)</f>
        <v/>
      </c>
      <c r="AL64" s="293"/>
      <c r="AM64" s="293"/>
      <c r="AN64" s="293"/>
      <c r="AO64" s="397">
        <f t="shared" si="26"/>
        <v>0</v>
      </c>
      <c r="AP64" s="4" t="str">
        <f t="shared" si="27"/>
        <v/>
      </c>
      <c r="AQ64" s="4">
        <f>IF('વાર્ષિક પરિણામ પત્રક '!$C64="","",'વાર્ષિક પરિણામ પત્રક '!C64)</f>
        <v>57</v>
      </c>
      <c r="AR64" s="396" t="str">
        <f>IF('સત્રાંત પરિણામ પત્રક '!AB64="","",'સત્રાંત પરિણામ પત્રક '!AB64)</f>
        <v/>
      </c>
      <c r="AS64" s="396" t="str">
        <f>IF('સત્રાંત પરિણામ પત્રક '!AC64="","",'સત્રાંત પરિણામ પત્રક '!AC64)</f>
        <v/>
      </c>
      <c r="AT64" s="396" t="str">
        <f>IF('સત્રાંત પરિણામ પત્રક '!AD64="","",'સત્રાંત પરિણામ પત્રક '!AD64)</f>
        <v/>
      </c>
      <c r="AU64" s="293"/>
      <c r="AV64" s="293"/>
      <c r="AW64" s="293"/>
      <c r="AX64" s="397">
        <f t="shared" si="28"/>
        <v>0</v>
      </c>
      <c r="AY64" s="4" t="str">
        <f t="shared" si="29"/>
        <v/>
      </c>
      <c r="AZ64" s="396" t="str">
        <f>IF('સત્રાંત પરિણામ પત્રક '!AH64="","",'સત્રાંત પરિણામ પત્રક '!AH64)</f>
        <v/>
      </c>
      <c r="BA64" s="396" t="str">
        <f>IF('સત્રાંત પરિણામ પત્રક '!AI64="","",'સત્રાંત પરિણામ પત્રક '!AI64)</f>
        <v/>
      </c>
      <c r="BB64" s="396" t="str">
        <f>IF('સત્રાંત પરિણામ પત્રક '!AJ64="","",'સત્રાંત પરિણામ પત્રક '!AJ64)</f>
        <v/>
      </c>
      <c r="BC64" s="293"/>
      <c r="BD64" s="293"/>
      <c r="BE64" s="293"/>
      <c r="BF64" s="397">
        <f t="shared" si="30"/>
        <v>0</v>
      </c>
      <c r="BG64" s="4" t="str">
        <f t="shared" si="31"/>
        <v/>
      </c>
      <c r="BH64" s="396" t="str">
        <f>IF('સત્રાંત પરિણામ પત્રક '!AM64="","",'સત્રાંત પરિણામ પત્રક '!AM64)</f>
        <v/>
      </c>
      <c r="BI64" s="396" t="str">
        <f>IF('સત્રાંત પરિણામ પત્રક '!AN64="","",'સત્રાંત પરિણામ પત્રક '!AN64)</f>
        <v/>
      </c>
      <c r="BJ64" s="396" t="str">
        <f>IF('સત્રાંત પરિણામ પત્રક '!AO64="","",'સત્રાંત પરિણામ પત્રક '!AO64)</f>
        <v/>
      </c>
      <c r="BK64" s="293"/>
      <c r="BL64" s="293"/>
      <c r="BM64" s="293"/>
      <c r="BN64" s="397">
        <f t="shared" si="32"/>
        <v>0</v>
      </c>
      <c r="BO64" s="4" t="str">
        <f t="shared" si="33"/>
        <v/>
      </c>
      <c r="BP64" s="110"/>
      <c r="BQ64" s="110"/>
      <c r="BR64" s="4">
        <f>IF('વાર્ષિક પરિણામ પત્રક '!$C64="","",'વાર્ષિક પરિણામ પત્રક '!C64)</f>
        <v>57</v>
      </c>
      <c r="BS64" s="293"/>
      <c r="BT64" s="3" t="str">
        <f t="shared" si="35"/>
        <v/>
      </c>
      <c r="BU64" s="397">
        <f t="shared" si="19"/>
        <v>0</v>
      </c>
      <c r="BV64" s="397">
        <f t="shared" si="16"/>
        <v>0</v>
      </c>
      <c r="BW64" s="4" t="str">
        <f t="shared" si="34"/>
        <v/>
      </c>
    </row>
    <row r="65" spans="1:75" s="43" customFormat="1" ht="21" customHeight="1">
      <c r="A65" s="38" t="str">
        <f>IF('DATA ENTRY'!$N60="","",'DATA ENTRY'!N60)</f>
        <v/>
      </c>
      <c r="B65" s="46" t="str">
        <f>IF('DATA ENTRY'!$P60="","",'DATA ENTRY'!P60)</f>
        <v/>
      </c>
      <c r="C65" s="38">
        <f>IF('DATA ENTRY'!$L60="","",'DATA ENTRY'!L60)</f>
        <v>58</v>
      </c>
      <c r="D65" s="186" t="str">
        <f>IF('DATA ENTRY'!$M60="","",'DATA ENTRY'!M60)</f>
        <v/>
      </c>
      <c r="E65" s="38" t="str">
        <f>IF('DATA ENTRY'!$Q60="","",'DATA ENTRY'!Q60)</f>
        <v/>
      </c>
      <c r="F65" s="39" t="str">
        <f>IF('DATA ENTRY'!$R60="","",'DATA ENTRY'!R60)</f>
        <v/>
      </c>
      <c r="G65" s="40" t="str">
        <f>IF('DATA ENTRY'!$S60="","",'DATA ENTRY'!S60)</f>
        <v/>
      </c>
      <c r="H65" s="396" t="str">
        <f>IF('સત્રાંત પરિણામ પત્રક '!E65="","",'સત્રાંત પરિણામ પત્રક '!E65)</f>
        <v/>
      </c>
      <c r="I65" s="396" t="str">
        <f>IF('સત્રાંત પરિણામ પત્રક '!F65="","",'સત્રાંત પરિણામ પત્રક '!F65)</f>
        <v/>
      </c>
      <c r="J65" s="396" t="str">
        <f>IF('સત્રાંત પરિણામ પત્રક '!G65="","",'સત્રાંત પરિણામ પત્રક '!G65)</f>
        <v/>
      </c>
      <c r="K65" s="289"/>
      <c r="L65" s="289"/>
      <c r="M65" s="289"/>
      <c r="N65" s="397">
        <f t="shared" si="21"/>
        <v>0</v>
      </c>
      <c r="O65" s="4" t="str">
        <f t="shared" si="20"/>
        <v/>
      </c>
      <c r="P65" s="110"/>
      <c r="Q65" s="110"/>
      <c r="R65" s="4">
        <f>IF('વાર્ષિક પરિણામ પત્રક '!$C65="","",'વાર્ષિક પરિણામ પત્રક '!C65)</f>
        <v>58</v>
      </c>
      <c r="S65" s="396" t="str">
        <f>IF('સત્રાંત પરિણામ પત્રક '!J65="","",'સત્રાંત પરિણામ પત્રક '!J65)</f>
        <v/>
      </c>
      <c r="T65" s="396" t="str">
        <f>IF('સત્રાંત પરિણામ પત્રક '!K65="","",'સત્રાંત પરિણામ પત્રક '!K65)</f>
        <v/>
      </c>
      <c r="U65" s="396" t="str">
        <f>IF('સત્રાંત પરિણામ પત્રક '!L65="","",'સત્રાંત પરિણામ પત્રક '!L65)</f>
        <v/>
      </c>
      <c r="V65" s="293"/>
      <c r="W65" s="293"/>
      <c r="X65" s="293"/>
      <c r="Y65" s="397">
        <f t="shared" si="22"/>
        <v>0</v>
      </c>
      <c r="Z65" s="4" t="str">
        <f t="shared" si="23"/>
        <v/>
      </c>
      <c r="AA65" s="396" t="str">
        <f>IF('સત્રાંત પરિણામ પત્રક '!R65="","",'સત્રાંત પરિણામ પત્રક '!R65)</f>
        <v/>
      </c>
      <c r="AB65" s="396" t="str">
        <f>IF('સત્રાંત પરિણામ પત્રક '!S65="","",'સત્રાંત પરિણામ પત્રક '!S65)</f>
        <v/>
      </c>
      <c r="AC65" s="396" t="str">
        <f>IF('સત્રાંત પરિણામ પત્રક '!T65="","",'સત્રાંત પરિણામ પત્રક '!T65)</f>
        <v/>
      </c>
      <c r="AD65" s="293"/>
      <c r="AE65" s="293"/>
      <c r="AF65" s="293"/>
      <c r="AG65" s="397">
        <f t="shared" si="24"/>
        <v>0</v>
      </c>
      <c r="AH65" s="4" t="str">
        <f t="shared" si="25"/>
        <v/>
      </c>
      <c r="AI65" s="396" t="str">
        <f>IF('સત્રાંત પરિણામ પત્રક '!W65="","",'સત્રાંત પરિણામ પત્રક '!W65)</f>
        <v/>
      </c>
      <c r="AJ65" s="396" t="str">
        <f>IF('સત્રાંત પરિણામ પત્રક '!X65="","",'સત્રાંત પરિણામ પત્રક '!X65)</f>
        <v/>
      </c>
      <c r="AK65" s="396" t="str">
        <f>IF('સત્રાંત પરિણામ પત્રક '!Y65="","",'સત્રાંત પરિણામ પત્રક '!Y65)</f>
        <v/>
      </c>
      <c r="AL65" s="293"/>
      <c r="AM65" s="293"/>
      <c r="AN65" s="293"/>
      <c r="AO65" s="397">
        <f t="shared" si="26"/>
        <v>0</v>
      </c>
      <c r="AP65" s="4" t="str">
        <f t="shared" si="27"/>
        <v/>
      </c>
      <c r="AQ65" s="4">
        <f>IF('વાર્ષિક પરિણામ પત્રક '!$C65="","",'વાર્ષિક પરિણામ પત્રક '!C65)</f>
        <v>58</v>
      </c>
      <c r="AR65" s="396" t="str">
        <f>IF('સત્રાંત પરિણામ પત્રક '!AB65="","",'સત્રાંત પરિણામ પત્રક '!AB65)</f>
        <v/>
      </c>
      <c r="AS65" s="396" t="str">
        <f>IF('સત્રાંત પરિણામ પત્રક '!AC65="","",'સત્રાંત પરિણામ પત્રક '!AC65)</f>
        <v/>
      </c>
      <c r="AT65" s="396" t="str">
        <f>IF('સત્રાંત પરિણામ પત્રક '!AD65="","",'સત્રાંત પરિણામ પત્રક '!AD65)</f>
        <v/>
      </c>
      <c r="AU65" s="293"/>
      <c r="AV65" s="293"/>
      <c r="AW65" s="293"/>
      <c r="AX65" s="401">
        <f t="shared" si="28"/>
        <v>0</v>
      </c>
      <c r="AY65" s="42" t="str">
        <f t="shared" si="29"/>
        <v/>
      </c>
      <c r="AZ65" s="396" t="str">
        <f>IF('સત્રાંત પરિણામ પત્રક '!AH65="","",'સત્રાંત પરિણામ પત્રક '!AH65)</f>
        <v/>
      </c>
      <c r="BA65" s="396" t="str">
        <f>IF('સત્રાંત પરિણામ પત્રક '!AI65="","",'સત્રાંત પરિણામ પત્રક '!AI65)</f>
        <v/>
      </c>
      <c r="BB65" s="396" t="str">
        <f>IF('સત્રાંત પરિણામ પત્રક '!AJ65="","",'સત્રાંત પરિણામ પત્રક '!AJ65)</f>
        <v/>
      </c>
      <c r="BC65" s="293"/>
      <c r="BD65" s="293"/>
      <c r="BE65" s="293"/>
      <c r="BF65" s="401">
        <f t="shared" si="30"/>
        <v>0</v>
      </c>
      <c r="BG65" s="42" t="str">
        <f t="shared" si="31"/>
        <v/>
      </c>
      <c r="BH65" s="396" t="str">
        <f>IF('સત્રાંત પરિણામ પત્રક '!AM65="","",'સત્રાંત પરિણામ પત્રક '!AM65)</f>
        <v/>
      </c>
      <c r="BI65" s="396" t="str">
        <f>IF('સત્રાંત પરિણામ પત્રક '!AN65="","",'સત્રાંત પરિણામ પત્રક '!AN65)</f>
        <v/>
      </c>
      <c r="BJ65" s="396" t="str">
        <f>IF('સત્રાંત પરિણામ પત્રક '!AO65="","",'સત્રાંત પરિણામ પત્રક '!AO65)</f>
        <v/>
      </c>
      <c r="BK65" s="293"/>
      <c r="BL65" s="293"/>
      <c r="BM65" s="293"/>
      <c r="BN65" s="401">
        <f t="shared" si="32"/>
        <v>0</v>
      </c>
      <c r="BO65" s="42" t="str">
        <f t="shared" si="33"/>
        <v/>
      </c>
      <c r="BP65" s="115"/>
      <c r="BQ65" s="115"/>
      <c r="BR65" s="42">
        <f>IF('વાર્ષિક પરિણામ પત્રક '!$C65="","",'વાર્ષિક પરિણામ પત્રક '!C65)</f>
        <v>58</v>
      </c>
      <c r="BS65" s="293"/>
      <c r="BT65" s="3" t="str">
        <f t="shared" si="35"/>
        <v/>
      </c>
      <c r="BU65" s="397">
        <f t="shared" si="19"/>
        <v>0</v>
      </c>
      <c r="BV65" s="397">
        <f t="shared" si="16"/>
        <v>0</v>
      </c>
      <c r="BW65" s="4" t="str">
        <f t="shared" si="34"/>
        <v/>
      </c>
    </row>
    <row r="66" spans="1:75" ht="21" customHeight="1">
      <c r="A66" s="38" t="str">
        <f>IF('DATA ENTRY'!$N61="","",'DATA ENTRY'!N61)</f>
        <v/>
      </c>
      <c r="B66" s="46" t="str">
        <f>IF('DATA ENTRY'!$P61="","",'DATA ENTRY'!P61)</f>
        <v/>
      </c>
      <c r="C66" s="38">
        <f>IF('DATA ENTRY'!$L61="","",'DATA ENTRY'!L61)</f>
        <v>59</v>
      </c>
      <c r="D66" s="186" t="str">
        <f>IF('DATA ENTRY'!$M61="","",'DATA ENTRY'!M61)</f>
        <v/>
      </c>
      <c r="E66" s="38" t="str">
        <f>IF('DATA ENTRY'!$Q61="","",'DATA ENTRY'!Q61)</f>
        <v/>
      </c>
      <c r="F66" s="39" t="str">
        <f>IF('DATA ENTRY'!$R61="","",'DATA ENTRY'!R61)</f>
        <v/>
      </c>
      <c r="G66" s="40" t="str">
        <f>IF('DATA ENTRY'!$S61="","",'DATA ENTRY'!S61)</f>
        <v/>
      </c>
      <c r="H66" s="396" t="str">
        <f>IF('સત્રાંત પરિણામ પત્રક '!E66="","",'સત્રાંત પરિણામ પત્રક '!E66)</f>
        <v/>
      </c>
      <c r="I66" s="396" t="str">
        <f>IF('સત્રાંત પરિણામ પત્રક '!F66="","",'સત્રાંત પરિણામ પત્રક '!F66)</f>
        <v/>
      </c>
      <c r="J66" s="396" t="str">
        <f>IF('સત્રાંત પરિણામ પત્રક '!G66="","",'સત્રાંત પરિણામ પત્રક '!G66)</f>
        <v/>
      </c>
      <c r="K66" s="290"/>
      <c r="L66" s="290"/>
      <c r="M66" s="290"/>
      <c r="N66" s="397">
        <f t="shared" si="21"/>
        <v>0</v>
      </c>
      <c r="O66" s="4" t="str">
        <f t="shared" si="20"/>
        <v/>
      </c>
      <c r="P66" s="114"/>
      <c r="Q66" s="114"/>
      <c r="R66" s="4">
        <f>IF('વાર્ષિક પરિણામ પત્રક '!$C66="","",'વાર્ષિક પરિણામ પત્રક '!C66)</f>
        <v>59</v>
      </c>
      <c r="S66" s="396" t="str">
        <f>IF('સત્રાંત પરિણામ પત્રક '!J66="","",'સત્રાંત પરિણામ પત્રક '!J66)</f>
        <v/>
      </c>
      <c r="T66" s="396" t="str">
        <f>IF('સત્રાંત પરિણામ પત્રક '!K66="","",'સત્રાંત પરિણામ પત્રક '!K66)</f>
        <v/>
      </c>
      <c r="U66" s="396" t="str">
        <f>IF('સત્રાંત પરિણામ પત્રક '!L66="","",'સત્રાંત પરિણામ પત્રક '!L66)</f>
        <v/>
      </c>
      <c r="V66" s="290"/>
      <c r="W66" s="290"/>
      <c r="X66" s="290"/>
      <c r="Y66" s="397">
        <f t="shared" si="22"/>
        <v>0</v>
      </c>
      <c r="Z66" s="4" t="str">
        <f t="shared" si="23"/>
        <v/>
      </c>
      <c r="AA66" s="396" t="str">
        <f>IF('સત્રાંત પરિણામ પત્રક '!R66="","",'સત્રાંત પરિણામ પત્રક '!R66)</f>
        <v/>
      </c>
      <c r="AB66" s="396" t="str">
        <f>IF('સત્રાંત પરિણામ પત્રક '!S66="","",'સત્રાંત પરિણામ પત્રક '!S66)</f>
        <v/>
      </c>
      <c r="AC66" s="396" t="str">
        <f>IF('સત્રાંત પરિણામ પત્રક '!T66="","",'સત્રાંત પરિણામ પત્રક '!T66)</f>
        <v/>
      </c>
      <c r="AD66" s="290"/>
      <c r="AE66" s="290"/>
      <c r="AF66" s="290"/>
      <c r="AG66" s="397">
        <f t="shared" si="24"/>
        <v>0</v>
      </c>
      <c r="AH66" s="4" t="str">
        <f t="shared" si="25"/>
        <v/>
      </c>
      <c r="AI66" s="396" t="str">
        <f>IF('સત્રાંત પરિણામ પત્રક '!W66="","",'સત્રાંત પરિણામ પત્રક '!W66)</f>
        <v/>
      </c>
      <c r="AJ66" s="396" t="str">
        <f>IF('સત્રાંત પરિણામ પત્રક '!X66="","",'સત્રાંત પરિણામ પત્રક '!X66)</f>
        <v/>
      </c>
      <c r="AK66" s="396" t="str">
        <f>IF('સત્રાંત પરિણામ પત્રક '!Y66="","",'સત્રાંત પરિણામ પત્રક '!Y66)</f>
        <v/>
      </c>
      <c r="AL66" s="290"/>
      <c r="AM66" s="290"/>
      <c r="AN66" s="290"/>
      <c r="AO66" s="397">
        <f t="shared" si="26"/>
        <v>0</v>
      </c>
      <c r="AP66" s="4" t="str">
        <f t="shared" si="27"/>
        <v/>
      </c>
      <c r="AQ66" s="4">
        <f>IF('વાર્ષિક પરિણામ પત્રક '!$C66="","",'વાર્ષિક પરિણામ પત્રક '!C66)</f>
        <v>59</v>
      </c>
      <c r="AR66" s="396" t="str">
        <f>IF('સત્રાંત પરિણામ પત્રક '!AB66="","",'સત્રાંત પરિણામ પત્રક '!AB66)</f>
        <v/>
      </c>
      <c r="AS66" s="396" t="str">
        <f>IF('સત્રાંત પરિણામ પત્રક '!AC66="","",'સત્રાંત પરિણામ પત્રક '!AC66)</f>
        <v/>
      </c>
      <c r="AT66" s="396" t="str">
        <f>IF('સત્રાંત પરિણામ પત્રક '!AD66="","",'સત્રાંત પરિણામ પત્રક '!AD66)</f>
        <v/>
      </c>
      <c r="AU66" s="290"/>
      <c r="AV66" s="290"/>
      <c r="AW66" s="290"/>
      <c r="AX66" s="401">
        <f t="shared" si="28"/>
        <v>0</v>
      </c>
      <c r="AY66" s="42" t="str">
        <f t="shared" si="29"/>
        <v/>
      </c>
      <c r="AZ66" s="396" t="str">
        <f>IF('સત્રાંત પરિણામ પત્રક '!AH66="","",'સત્રાંત પરિણામ પત્રક '!AH66)</f>
        <v/>
      </c>
      <c r="BA66" s="396" t="str">
        <f>IF('સત્રાંત પરિણામ પત્રક '!AI66="","",'સત્રાંત પરિણામ પત્રક '!AI66)</f>
        <v/>
      </c>
      <c r="BB66" s="396" t="str">
        <f>IF('સત્રાંત પરિણામ પત્રક '!AJ66="","",'સત્રાંત પરિણામ પત્રક '!AJ66)</f>
        <v/>
      </c>
      <c r="BC66" s="290"/>
      <c r="BD66" s="290"/>
      <c r="BE66" s="290"/>
      <c r="BF66" s="401">
        <f t="shared" si="30"/>
        <v>0</v>
      </c>
      <c r="BG66" s="42" t="str">
        <f t="shared" si="31"/>
        <v/>
      </c>
      <c r="BH66" s="396" t="str">
        <f>IF('સત્રાંત પરિણામ પત્રક '!AM66="","",'સત્રાંત પરિણામ પત્રક '!AM66)</f>
        <v/>
      </c>
      <c r="BI66" s="396" t="str">
        <f>IF('સત્રાંત પરિણામ પત્રક '!AN66="","",'સત્રાંત પરિણામ પત્રક '!AN66)</f>
        <v/>
      </c>
      <c r="BJ66" s="396" t="str">
        <f>IF('સત્રાંત પરિણામ પત્રક '!AO66="","",'સત્રાંત પરિણામ પત્રક '!AO66)</f>
        <v/>
      </c>
      <c r="BK66" s="290"/>
      <c r="BL66" s="290"/>
      <c r="BM66" s="290"/>
      <c r="BN66" s="401">
        <f t="shared" si="32"/>
        <v>0</v>
      </c>
      <c r="BO66" s="42" t="str">
        <f t="shared" si="33"/>
        <v/>
      </c>
      <c r="BP66" s="114"/>
      <c r="BQ66" s="114"/>
      <c r="BR66" s="42">
        <f>IF('વાર્ષિક પરિણામ પત્રક '!$C66="","",'વાર્ષિક પરિણામ પત્રક '!C66)</f>
        <v>59</v>
      </c>
      <c r="BS66" s="290"/>
      <c r="BT66" s="3" t="str">
        <f t="shared" si="35"/>
        <v/>
      </c>
      <c r="BU66" s="397">
        <f t="shared" si="19"/>
        <v>0</v>
      </c>
      <c r="BV66" s="397">
        <f t="shared" si="16"/>
        <v>0</v>
      </c>
      <c r="BW66" s="4" t="str">
        <f t="shared" si="34"/>
        <v/>
      </c>
    </row>
    <row r="67" spans="1:75" ht="21" customHeight="1">
      <c r="A67" s="38" t="str">
        <f>IF('DATA ENTRY'!$N62="","",'DATA ENTRY'!N62)</f>
        <v/>
      </c>
      <c r="B67" s="46" t="str">
        <f>IF('DATA ENTRY'!$P62="","",'DATA ENTRY'!P62)</f>
        <v/>
      </c>
      <c r="C67" s="38">
        <f>IF('DATA ENTRY'!$L62="","",'DATA ENTRY'!L62)</f>
        <v>60</v>
      </c>
      <c r="D67" s="186" t="str">
        <f>IF('DATA ENTRY'!$M62="","",'DATA ENTRY'!M62)</f>
        <v/>
      </c>
      <c r="E67" s="38" t="str">
        <f>IF('DATA ENTRY'!$Q62="","",'DATA ENTRY'!Q62)</f>
        <v/>
      </c>
      <c r="F67" s="39" t="str">
        <f>IF('DATA ENTRY'!$R62="","",'DATA ENTRY'!R62)</f>
        <v/>
      </c>
      <c r="G67" s="40" t="str">
        <f>IF('DATA ENTRY'!$S62="","",'DATA ENTRY'!S62)</f>
        <v/>
      </c>
      <c r="H67" s="396" t="str">
        <f>IF('સત્રાંત પરિણામ પત્રક '!E67="","",'સત્રાંત પરિણામ પત્રક '!E67)</f>
        <v/>
      </c>
      <c r="I67" s="396" t="str">
        <f>IF('સત્રાંત પરિણામ પત્રક '!F67="","",'સત્રાંત પરિણામ પત્રક '!F67)</f>
        <v/>
      </c>
      <c r="J67" s="396" t="str">
        <f>IF('સત્રાંત પરિણામ પત્રક '!G67="","",'સત્રાંત પરિણામ પત્રક '!G67)</f>
        <v/>
      </c>
      <c r="K67" s="290"/>
      <c r="L67" s="290"/>
      <c r="M67" s="290"/>
      <c r="N67" s="397">
        <f t="shared" si="21"/>
        <v>0</v>
      </c>
      <c r="O67" s="4" t="str">
        <f t="shared" si="20"/>
        <v/>
      </c>
      <c r="P67" s="114"/>
      <c r="Q67" s="114"/>
      <c r="R67" s="4">
        <f>IF('વાર્ષિક પરિણામ પત્રક '!$C67="","",'વાર્ષિક પરિણામ પત્રક '!C67)</f>
        <v>60</v>
      </c>
      <c r="S67" s="396" t="str">
        <f>IF('સત્રાંત પરિણામ પત્રક '!J67="","",'સત્રાંત પરિણામ પત્રક '!J67)</f>
        <v/>
      </c>
      <c r="T67" s="396" t="str">
        <f>IF('સત્રાંત પરિણામ પત્રક '!K67="","",'સત્રાંત પરિણામ પત્રક '!K67)</f>
        <v/>
      </c>
      <c r="U67" s="396" t="str">
        <f>IF('સત્રાંત પરિણામ પત્રક '!L67="","",'સત્રાંત પરિણામ પત્રક '!L67)</f>
        <v/>
      </c>
      <c r="V67" s="290"/>
      <c r="W67" s="290"/>
      <c r="X67" s="290"/>
      <c r="Y67" s="397">
        <f t="shared" si="22"/>
        <v>0</v>
      </c>
      <c r="Z67" s="4" t="str">
        <f t="shared" si="23"/>
        <v/>
      </c>
      <c r="AA67" s="396" t="str">
        <f>IF('સત્રાંત પરિણામ પત્રક '!R67="","",'સત્રાંત પરિણામ પત્રક '!R67)</f>
        <v/>
      </c>
      <c r="AB67" s="396" t="str">
        <f>IF('સત્રાંત પરિણામ પત્રક '!S67="","",'સત્રાંત પરિણામ પત્રક '!S67)</f>
        <v/>
      </c>
      <c r="AC67" s="396" t="str">
        <f>IF('સત્રાંત પરિણામ પત્રક '!T67="","",'સત્રાંત પરિણામ પત્રક '!T67)</f>
        <v/>
      </c>
      <c r="AD67" s="290"/>
      <c r="AE67" s="290"/>
      <c r="AF67" s="290"/>
      <c r="AG67" s="397">
        <f t="shared" si="24"/>
        <v>0</v>
      </c>
      <c r="AH67" s="4" t="str">
        <f t="shared" si="25"/>
        <v/>
      </c>
      <c r="AI67" s="396" t="str">
        <f>IF('સત્રાંત પરિણામ પત્રક '!W67="","",'સત્રાંત પરિણામ પત્રક '!W67)</f>
        <v/>
      </c>
      <c r="AJ67" s="396" t="str">
        <f>IF('સત્રાંત પરિણામ પત્રક '!X67="","",'સત્રાંત પરિણામ પત્રક '!X67)</f>
        <v/>
      </c>
      <c r="AK67" s="396" t="str">
        <f>IF('સત્રાંત પરિણામ પત્રક '!Y67="","",'સત્રાંત પરિણામ પત્રક '!Y67)</f>
        <v/>
      </c>
      <c r="AL67" s="290"/>
      <c r="AM67" s="290"/>
      <c r="AN67" s="290"/>
      <c r="AO67" s="397">
        <f t="shared" si="26"/>
        <v>0</v>
      </c>
      <c r="AP67" s="4" t="str">
        <f t="shared" si="27"/>
        <v/>
      </c>
      <c r="AQ67" s="4">
        <f>IF('વાર્ષિક પરિણામ પત્રક '!$C67="","",'વાર્ષિક પરિણામ પત્રક '!C67)</f>
        <v>60</v>
      </c>
      <c r="AR67" s="396" t="str">
        <f>IF('સત્રાંત પરિણામ પત્રક '!AB67="","",'સત્રાંત પરિણામ પત્રક '!AB67)</f>
        <v/>
      </c>
      <c r="AS67" s="396" t="str">
        <f>IF('સત્રાંત પરિણામ પત્રક '!AC67="","",'સત્રાંત પરિણામ પત્રક '!AC67)</f>
        <v/>
      </c>
      <c r="AT67" s="396" t="str">
        <f>IF('સત્રાંત પરિણામ પત્રક '!AD67="","",'સત્રાંત પરિણામ પત્રક '!AD67)</f>
        <v/>
      </c>
      <c r="AU67" s="290"/>
      <c r="AV67" s="290"/>
      <c r="AW67" s="290"/>
      <c r="AX67" s="401">
        <f t="shared" si="28"/>
        <v>0</v>
      </c>
      <c r="AY67" s="42" t="str">
        <f t="shared" si="29"/>
        <v/>
      </c>
      <c r="AZ67" s="396" t="str">
        <f>IF('સત્રાંત પરિણામ પત્રક '!AH67="","",'સત્રાંત પરિણામ પત્રક '!AH67)</f>
        <v/>
      </c>
      <c r="BA67" s="396" t="str">
        <f>IF('સત્રાંત પરિણામ પત્રક '!AI67="","",'સત્રાંત પરિણામ પત્રક '!AI67)</f>
        <v/>
      </c>
      <c r="BB67" s="396" t="str">
        <f>IF('સત્રાંત પરિણામ પત્રક '!AJ67="","",'સત્રાંત પરિણામ પત્રક '!AJ67)</f>
        <v/>
      </c>
      <c r="BC67" s="290"/>
      <c r="BD67" s="290"/>
      <c r="BE67" s="290"/>
      <c r="BF67" s="401">
        <f t="shared" si="30"/>
        <v>0</v>
      </c>
      <c r="BG67" s="42" t="str">
        <f t="shared" si="31"/>
        <v/>
      </c>
      <c r="BH67" s="396" t="str">
        <f>IF('સત્રાંત પરિણામ પત્રક '!AM67="","",'સત્રાંત પરિણામ પત્રક '!AM67)</f>
        <v/>
      </c>
      <c r="BI67" s="396" t="str">
        <f>IF('સત્રાંત પરિણામ પત્રક '!AN67="","",'સત્રાંત પરિણામ પત્રક '!AN67)</f>
        <v/>
      </c>
      <c r="BJ67" s="396" t="str">
        <f>IF('સત્રાંત પરિણામ પત્રક '!AO67="","",'સત્રાંત પરિણામ પત્રક '!AO67)</f>
        <v/>
      </c>
      <c r="BK67" s="290"/>
      <c r="BL67" s="290"/>
      <c r="BM67" s="290"/>
      <c r="BN67" s="401">
        <f t="shared" si="32"/>
        <v>0</v>
      </c>
      <c r="BO67" s="42" t="str">
        <f t="shared" si="33"/>
        <v/>
      </c>
      <c r="BP67" s="114"/>
      <c r="BQ67" s="114"/>
      <c r="BR67" s="42">
        <f>IF('વાર્ષિક પરિણામ પત્રક '!$C67="","",'વાર્ષિક પરિણામ પત્રક '!C67)</f>
        <v>60</v>
      </c>
      <c r="BS67" s="290"/>
      <c r="BT67" s="3" t="str">
        <f t="shared" si="35"/>
        <v/>
      </c>
      <c r="BU67" s="397">
        <f t="shared" si="19"/>
        <v>0</v>
      </c>
      <c r="BV67" s="397">
        <f t="shared" si="16"/>
        <v>0</v>
      </c>
      <c r="BW67" s="4" t="str">
        <f t="shared" si="34"/>
        <v/>
      </c>
    </row>
    <row r="68" spans="1:75" ht="21" customHeight="1">
      <c r="A68" s="38" t="str">
        <f>IF('DATA ENTRY'!$N63="","",'DATA ENTRY'!N63)</f>
        <v/>
      </c>
      <c r="B68" s="46" t="str">
        <f>IF('DATA ENTRY'!$P63="","",'DATA ENTRY'!P63)</f>
        <v/>
      </c>
      <c r="C68" s="38">
        <f>IF('DATA ENTRY'!$L63="","",'DATA ENTRY'!L63)</f>
        <v>61</v>
      </c>
      <c r="D68" s="186" t="str">
        <f>IF('DATA ENTRY'!$M63="","",'DATA ENTRY'!M63)</f>
        <v/>
      </c>
      <c r="E68" s="38" t="str">
        <f>IF('DATA ENTRY'!$Q63="","",'DATA ENTRY'!Q63)</f>
        <v/>
      </c>
      <c r="F68" s="39" t="str">
        <f>IF('DATA ENTRY'!$R63="","",'DATA ENTRY'!R63)</f>
        <v/>
      </c>
      <c r="G68" s="40" t="str">
        <f>IF('DATA ENTRY'!$S63="","",'DATA ENTRY'!S63)</f>
        <v/>
      </c>
      <c r="H68" s="396" t="str">
        <f>IF('સત્રાંત પરિણામ પત્રક '!E68="","",'સત્રાંત પરિણામ પત્રક '!E68)</f>
        <v/>
      </c>
      <c r="I68" s="396" t="str">
        <f>IF('સત્રાંત પરિણામ પત્રક '!F68="","",'સત્રાંત પરિણામ પત્રક '!F68)</f>
        <v/>
      </c>
      <c r="J68" s="396" t="str">
        <f>IF('સત્રાંત પરિણામ પત્રક '!G68="","",'સત્રાંત પરિણામ પત્રક '!G68)</f>
        <v/>
      </c>
      <c r="K68" s="290"/>
      <c r="L68" s="290"/>
      <c r="M68" s="290"/>
      <c r="N68" s="397">
        <f t="shared" si="21"/>
        <v>0</v>
      </c>
      <c r="O68" s="4" t="str">
        <f t="shared" si="20"/>
        <v/>
      </c>
      <c r="P68" s="114"/>
      <c r="Q68" s="114"/>
      <c r="R68" s="4">
        <f>IF('વાર્ષિક પરિણામ પત્રક '!$C68="","",'વાર્ષિક પરિણામ પત્રક '!C68)</f>
        <v>61</v>
      </c>
      <c r="S68" s="396" t="str">
        <f>IF('સત્રાંત પરિણામ પત્રક '!J68="","",'સત્રાંત પરિણામ પત્રક '!J68)</f>
        <v/>
      </c>
      <c r="T68" s="396" t="str">
        <f>IF('સત્રાંત પરિણામ પત્રક '!K68="","",'સત્રાંત પરિણામ પત્રક '!K68)</f>
        <v/>
      </c>
      <c r="U68" s="396" t="str">
        <f>IF('સત્રાંત પરિણામ પત્રક '!L68="","",'સત્રાંત પરિણામ પત્રક '!L68)</f>
        <v/>
      </c>
      <c r="V68" s="290"/>
      <c r="W68" s="290"/>
      <c r="X68" s="290"/>
      <c r="Y68" s="397">
        <f t="shared" si="22"/>
        <v>0</v>
      </c>
      <c r="Z68" s="4" t="str">
        <f t="shared" si="23"/>
        <v/>
      </c>
      <c r="AA68" s="396" t="str">
        <f>IF('સત્રાંત પરિણામ પત્રક '!R68="","",'સત્રાંત પરિણામ પત્રક '!R68)</f>
        <v/>
      </c>
      <c r="AB68" s="396" t="str">
        <f>IF('સત્રાંત પરિણામ પત્રક '!S68="","",'સત્રાંત પરિણામ પત્રક '!S68)</f>
        <v/>
      </c>
      <c r="AC68" s="396" t="str">
        <f>IF('સત્રાંત પરિણામ પત્રક '!T68="","",'સત્રાંત પરિણામ પત્રક '!T68)</f>
        <v/>
      </c>
      <c r="AD68" s="290"/>
      <c r="AE68" s="290"/>
      <c r="AF68" s="290"/>
      <c r="AG68" s="397">
        <f t="shared" si="24"/>
        <v>0</v>
      </c>
      <c r="AH68" s="4" t="str">
        <f t="shared" si="25"/>
        <v/>
      </c>
      <c r="AI68" s="396" t="str">
        <f>IF('સત્રાંત પરિણામ પત્રક '!W68="","",'સત્રાંત પરિણામ પત્રક '!W68)</f>
        <v/>
      </c>
      <c r="AJ68" s="396" t="str">
        <f>IF('સત્રાંત પરિણામ પત્રક '!X68="","",'સત્રાંત પરિણામ પત્રક '!X68)</f>
        <v/>
      </c>
      <c r="AK68" s="396" t="str">
        <f>IF('સત્રાંત પરિણામ પત્રક '!Y68="","",'સત્રાંત પરિણામ પત્રક '!Y68)</f>
        <v/>
      </c>
      <c r="AL68" s="290"/>
      <c r="AM68" s="290"/>
      <c r="AN68" s="290"/>
      <c r="AO68" s="397">
        <f t="shared" si="26"/>
        <v>0</v>
      </c>
      <c r="AP68" s="4" t="str">
        <f t="shared" si="27"/>
        <v/>
      </c>
      <c r="AQ68" s="4">
        <f>IF('વાર્ષિક પરિણામ પત્રક '!$C68="","",'વાર્ષિક પરિણામ પત્રક '!C68)</f>
        <v>61</v>
      </c>
      <c r="AR68" s="396" t="str">
        <f>IF('સત્રાંત પરિણામ પત્રક '!AB68="","",'સત્રાંત પરિણામ પત્રક '!AB68)</f>
        <v/>
      </c>
      <c r="AS68" s="396" t="str">
        <f>IF('સત્રાંત પરિણામ પત્રક '!AC68="","",'સત્રાંત પરિણામ પત્રક '!AC68)</f>
        <v/>
      </c>
      <c r="AT68" s="396" t="str">
        <f>IF('સત્રાંત પરિણામ પત્રક '!AD68="","",'સત્રાંત પરિણામ પત્રક '!AD68)</f>
        <v/>
      </c>
      <c r="AU68" s="290"/>
      <c r="AV68" s="290"/>
      <c r="AW68" s="290"/>
      <c r="AX68" s="401">
        <f t="shared" si="28"/>
        <v>0</v>
      </c>
      <c r="AY68" s="42" t="str">
        <f t="shared" si="29"/>
        <v/>
      </c>
      <c r="AZ68" s="396" t="str">
        <f>IF('સત્રાંત પરિણામ પત્રક '!AH68="","",'સત્રાંત પરિણામ પત્રક '!AH68)</f>
        <v/>
      </c>
      <c r="BA68" s="396" t="str">
        <f>IF('સત્રાંત પરિણામ પત્રક '!AI68="","",'સત્રાંત પરિણામ પત્રક '!AI68)</f>
        <v/>
      </c>
      <c r="BB68" s="396" t="str">
        <f>IF('સત્રાંત પરિણામ પત્રક '!AJ68="","",'સત્રાંત પરિણામ પત્રક '!AJ68)</f>
        <v/>
      </c>
      <c r="BC68" s="290"/>
      <c r="BD68" s="290"/>
      <c r="BE68" s="290"/>
      <c r="BF68" s="401">
        <f t="shared" si="30"/>
        <v>0</v>
      </c>
      <c r="BG68" s="42" t="str">
        <f t="shared" si="31"/>
        <v/>
      </c>
      <c r="BH68" s="396" t="str">
        <f>IF('સત્રાંત પરિણામ પત્રક '!AM68="","",'સત્રાંત પરિણામ પત્રક '!AM68)</f>
        <v/>
      </c>
      <c r="BI68" s="396" t="str">
        <f>IF('સત્રાંત પરિણામ પત્રક '!AN68="","",'સત્રાંત પરિણામ પત્રક '!AN68)</f>
        <v/>
      </c>
      <c r="BJ68" s="396" t="str">
        <f>IF('સત્રાંત પરિણામ પત્રક '!AO68="","",'સત્રાંત પરિણામ પત્રક '!AO68)</f>
        <v/>
      </c>
      <c r="BK68" s="290"/>
      <c r="BL68" s="290"/>
      <c r="BM68" s="290"/>
      <c r="BN68" s="401">
        <f t="shared" si="32"/>
        <v>0</v>
      </c>
      <c r="BO68" s="42" t="str">
        <f t="shared" si="33"/>
        <v/>
      </c>
      <c r="BP68" s="114"/>
      <c r="BQ68" s="114"/>
      <c r="BR68" s="42">
        <f>IF('વાર્ષિક પરિણામ પત્રક '!$C68="","",'વાર્ષિક પરિણામ પત્રક '!C68)</f>
        <v>61</v>
      </c>
      <c r="BS68" s="290"/>
      <c r="BT68" s="3" t="str">
        <f t="shared" si="35"/>
        <v/>
      </c>
      <c r="BU68" s="397">
        <f t="shared" si="19"/>
        <v>0</v>
      </c>
      <c r="BV68" s="397">
        <f t="shared" si="16"/>
        <v>0</v>
      </c>
      <c r="BW68" s="4" t="str">
        <f t="shared" si="34"/>
        <v/>
      </c>
    </row>
    <row r="69" spans="1:75" ht="21" customHeight="1">
      <c r="A69" s="38" t="str">
        <f>IF('DATA ENTRY'!$N64="","",'DATA ENTRY'!N64)</f>
        <v/>
      </c>
      <c r="B69" s="46" t="str">
        <f>IF('DATA ENTRY'!$P64="","",'DATA ENTRY'!P64)</f>
        <v/>
      </c>
      <c r="C69" s="38">
        <f>IF('DATA ENTRY'!$L64="","",'DATA ENTRY'!L64)</f>
        <v>62</v>
      </c>
      <c r="D69" s="186" t="str">
        <f>IF('DATA ENTRY'!$M64="","",'DATA ENTRY'!M64)</f>
        <v/>
      </c>
      <c r="E69" s="38" t="str">
        <f>IF('DATA ENTRY'!$Q64="","",'DATA ENTRY'!Q64)</f>
        <v/>
      </c>
      <c r="F69" s="39" t="str">
        <f>IF('DATA ENTRY'!$R64="","",'DATA ENTRY'!R64)</f>
        <v/>
      </c>
      <c r="G69" s="40" t="str">
        <f>IF('DATA ENTRY'!$S64="","",'DATA ENTRY'!S64)</f>
        <v/>
      </c>
      <c r="H69" s="396" t="str">
        <f>IF('સત્રાંત પરિણામ પત્રક '!E69="","",'સત્રાંત પરિણામ પત્રક '!E69)</f>
        <v/>
      </c>
      <c r="I69" s="396" t="str">
        <f>IF('સત્રાંત પરિણામ પત્રક '!F69="","",'સત્રાંત પરિણામ પત્રક '!F69)</f>
        <v/>
      </c>
      <c r="J69" s="396" t="str">
        <f>IF('સત્રાંત પરિણામ પત્રક '!G69="","",'સત્રાંત પરિણામ પત્રક '!G69)</f>
        <v/>
      </c>
      <c r="K69" s="290"/>
      <c r="L69" s="290"/>
      <c r="M69" s="290"/>
      <c r="N69" s="397">
        <f t="shared" si="21"/>
        <v>0</v>
      </c>
      <c r="O69" s="4" t="str">
        <f t="shared" si="20"/>
        <v/>
      </c>
      <c r="P69" s="114"/>
      <c r="Q69" s="114"/>
      <c r="R69" s="4">
        <f>IF('વાર્ષિક પરિણામ પત્રક '!$C69="","",'વાર્ષિક પરિણામ પત્રક '!C69)</f>
        <v>62</v>
      </c>
      <c r="S69" s="396" t="str">
        <f>IF('સત્રાંત પરિણામ પત્રક '!J69="","",'સત્રાંત પરિણામ પત્રક '!J69)</f>
        <v/>
      </c>
      <c r="T69" s="396" t="str">
        <f>IF('સત્રાંત પરિણામ પત્રક '!K69="","",'સત્રાંત પરિણામ પત્રક '!K69)</f>
        <v/>
      </c>
      <c r="U69" s="396" t="str">
        <f>IF('સત્રાંત પરિણામ પત્રક '!L69="","",'સત્રાંત પરિણામ પત્રક '!L69)</f>
        <v/>
      </c>
      <c r="V69" s="290"/>
      <c r="W69" s="290"/>
      <c r="X69" s="290"/>
      <c r="Y69" s="397">
        <f t="shared" si="22"/>
        <v>0</v>
      </c>
      <c r="Z69" s="4" t="str">
        <f t="shared" si="23"/>
        <v/>
      </c>
      <c r="AA69" s="396" t="str">
        <f>IF('સત્રાંત પરિણામ પત્રક '!R69="","",'સત્રાંત પરિણામ પત્રક '!R69)</f>
        <v/>
      </c>
      <c r="AB69" s="396" t="str">
        <f>IF('સત્રાંત પરિણામ પત્રક '!S69="","",'સત્રાંત પરિણામ પત્રક '!S69)</f>
        <v/>
      </c>
      <c r="AC69" s="396" t="str">
        <f>IF('સત્રાંત પરિણામ પત્રક '!T69="","",'સત્રાંત પરિણામ પત્રક '!T69)</f>
        <v/>
      </c>
      <c r="AD69" s="290"/>
      <c r="AE69" s="290"/>
      <c r="AF69" s="290"/>
      <c r="AG69" s="397">
        <f t="shared" si="24"/>
        <v>0</v>
      </c>
      <c r="AH69" s="4" t="str">
        <f t="shared" si="25"/>
        <v/>
      </c>
      <c r="AI69" s="396" t="str">
        <f>IF('સત્રાંત પરિણામ પત્રક '!W69="","",'સત્રાંત પરિણામ પત્રક '!W69)</f>
        <v/>
      </c>
      <c r="AJ69" s="396" t="str">
        <f>IF('સત્રાંત પરિણામ પત્રક '!X69="","",'સત્રાંત પરિણામ પત્રક '!X69)</f>
        <v/>
      </c>
      <c r="AK69" s="396" t="str">
        <f>IF('સત્રાંત પરિણામ પત્રક '!Y69="","",'સત્રાંત પરિણામ પત્રક '!Y69)</f>
        <v/>
      </c>
      <c r="AL69" s="290"/>
      <c r="AM69" s="290"/>
      <c r="AN69" s="290"/>
      <c r="AO69" s="397">
        <f t="shared" si="26"/>
        <v>0</v>
      </c>
      <c r="AP69" s="4" t="str">
        <f t="shared" si="27"/>
        <v/>
      </c>
      <c r="AQ69" s="4">
        <f>IF('વાર્ષિક પરિણામ પત્રક '!$C69="","",'વાર્ષિક પરિણામ પત્રક '!C69)</f>
        <v>62</v>
      </c>
      <c r="AR69" s="396" t="str">
        <f>IF('સત્રાંત પરિણામ પત્રક '!AB69="","",'સત્રાંત પરિણામ પત્રક '!AB69)</f>
        <v/>
      </c>
      <c r="AS69" s="396" t="str">
        <f>IF('સત્રાંત પરિણામ પત્રક '!AC69="","",'સત્રાંત પરિણામ પત્રક '!AC69)</f>
        <v/>
      </c>
      <c r="AT69" s="396" t="str">
        <f>IF('સત્રાંત પરિણામ પત્રક '!AD69="","",'સત્રાંત પરિણામ પત્રક '!AD69)</f>
        <v/>
      </c>
      <c r="AU69" s="290"/>
      <c r="AV69" s="290"/>
      <c r="AW69" s="290"/>
      <c r="AX69" s="401">
        <f t="shared" si="28"/>
        <v>0</v>
      </c>
      <c r="AY69" s="42" t="str">
        <f t="shared" si="29"/>
        <v/>
      </c>
      <c r="AZ69" s="396" t="str">
        <f>IF('સત્રાંત પરિણામ પત્રક '!AH69="","",'સત્રાંત પરિણામ પત્રક '!AH69)</f>
        <v/>
      </c>
      <c r="BA69" s="396" t="str">
        <f>IF('સત્રાંત પરિણામ પત્રક '!AI69="","",'સત્રાંત પરિણામ પત્રક '!AI69)</f>
        <v/>
      </c>
      <c r="BB69" s="396" t="str">
        <f>IF('સત્રાંત પરિણામ પત્રક '!AJ69="","",'સત્રાંત પરિણામ પત્રક '!AJ69)</f>
        <v/>
      </c>
      <c r="BC69" s="290"/>
      <c r="BD69" s="290"/>
      <c r="BE69" s="290"/>
      <c r="BF69" s="401">
        <f t="shared" si="30"/>
        <v>0</v>
      </c>
      <c r="BG69" s="42" t="str">
        <f t="shared" si="31"/>
        <v/>
      </c>
      <c r="BH69" s="396" t="str">
        <f>IF('સત્રાંત પરિણામ પત્રક '!AM69="","",'સત્રાંત પરિણામ પત્રક '!AM69)</f>
        <v/>
      </c>
      <c r="BI69" s="396" t="str">
        <f>IF('સત્રાંત પરિણામ પત્રક '!AN69="","",'સત્રાંત પરિણામ પત્રક '!AN69)</f>
        <v/>
      </c>
      <c r="BJ69" s="396" t="str">
        <f>IF('સત્રાંત પરિણામ પત્રક '!AO69="","",'સત્રાંત પરિણામ પત્રક '!AO69)</f>
        <v/>
      </c>
      <c r="BK69" s="290"/>
      <c r="BL69" s="290"/>
      <c r="BM69" s="290"/>
      <c r="BN69" s="401">
        <f t="shared" si="32"/>
        <v>0</v>
      </c>
      <c r="BO69" s="42" t="str">
        <f t="shared" si="33"/>
        <v/>
      </c>
      <c r="BP69" s="114"/>
      <c r="BQ69" s="114"/>
      <c r="BR69" s="42">
        <f>IF('વાર્ષિક પરિણામ પત્રક '!$C69="","",'વાર્ષિક પરિણામ પત્રક '!C69)</f>
        <v>62</v>
      </c>
      <c r="BS69" s="290"/>
      <c r="BT69" s="3" t="str">
        <f t="shared" si="35"/>
        <v/>
      </c>
      <c r="BU69" s="397">
        <f t="shared" si="19"/>
        <v>0</v>
      </c>
      <c r="BV69" s="397">
        <f t="shared" si="16"/>
        <v>0</v>
      </c>
      <c r="BW69" s="4" t="str">
        <f t="shared" si="34"/>
        <v/>
      </c>
    </row>
    <row r="70" spans="1:75" ht="21" customHeight="1">
      <c r="A70" s="38" t="str">
        <f>IF('DATA ENTRY'!$N65="","",'DATA ENTRY'!N65)</f>
        <v/>
      </c>
      <c r="B70" s="156" t="str">
        <f>IF('DATA ENTRY'!$P65="","",'DATA ENTRY'!P65)</f>
        <v/>
      </c>
      <c r="C70" s="155">
        <f>IF('DATA ENTRY'!$L65="","",'DATA ENTRY'!L65)</f>
        <v>63</v>
      </c>
      <c r="D70" s="187" t="str">
        <f>IF('DATA ENTRY'!$M65="","",'DATA ENTRY'!M65)</f>
        <v/>
      </c>
      <c r="E70" s="155" t="str">
        <f>IF('DATA ENTRY'!$Q65="","",'DATA ENTRY'!Q65)</f>
        <v/>
      </c>
      <c r="F70" s="157" t="str">
        <f>IF('DATA ENTRY'!$R65="","",'DATA ENTRY'!R65)</f>
        <v/>
      </c>
      <c r="G70" s="158" t="str">
        <f>IF('DATA ENTRY'!$S65="","",'DATA ENTRY'!S65)</f>
        <v/>
      </c>
      <c r="H70" s="396" t="str">
        <f>IF('સત્રાંત પરિણામ પત્રક '!E70="","",'સત્રાંત પરિણામ પત્રક '!E70)</f>
        <v/>
      </c>
      <c r="I70" s="396" t="str">
        <f>IF('સત્રાંત પરિણામ પત્રક '!F70="","",'સત્રાંત પરિણામ પત્રક '!F70)</f>
        <v/>
      </c>
      <c r="J70" s="396" t="str">
        <f>IF('સત્રાંત પરિણામ પત્રક '!G70="","",'સત્રાંત પરિણામ પત્રક '!G70)</f>
        <v/>
      </c>
      <c r="K70" s="291"/>
      <c r="L70" s="291"/>
      <c r="M70" s="291"/>
      <c r="N70" s="400">
        <f t="shared" si="21"/>
        <v>0</v>
      </c>
      <c r="O70" s="159" t="str">
        <f t="shared" si="20"/>
        <v/>
      </c>
      <c r="P70" s="114"/>
      <c r="Q70" s="114"/>
      <c r="R70" s="159">
        <f>IF('વાર્ષિક પરિણામ પત્રક '!$C70="","",'વાર્ષિક પરિણામ પત્રક '!C70)</f>
        <v>63</v>
      </c>
      <c r="S70" s="396" t="str">
        <f>IF('સત્રાંત પરિણામ પત્રક '!J70="","",'સત્રાંત પરિણામ પત્રક '!J70)</f>
        <v/>
      </c>
      <c r="T70" s="396" t="str">
        <f>IF('સત્રાંત પરિણામ પત્રક '!K70="","",'સત્રાંત પરિણામ પત્રક '!K70)</f>
        <v/>
      </c>
      <c r="U70" s="396" t="str">
        <f>IF('સત્રાંત પરિણામ પત્રક '!L70="","",'સત્રાંત પરિણામ પત્રક '!L70)</f>
        <v/>
      </c>
      <c r="V70" s="291"/>
      <c r="W70" s="291"/>
      <c r="X70" s="291"/>
      <c r="Y70" s="400">
        <f t="shared" si="22"/>
        <v>0</v>
      </c>
      <c r="Z70" s="159" t="str">
        <f t="shared" si="23"/>
        <v/>
      </c>
      <c r="AA70" s="396" t="str">
        <f>IF('સત્રાંત પરિણામ પત્રક '!R70="","",'સત્રાંત પરિણામ પત્રક '!R70)</f>
        <v/>
      </c>
      <c r="AB70" s="396" t="str">
        <f>IF('સત્રાંત પરિણામ પત્રક '!S70="","",'સત્રાંત પરિણામ પત્રક '!S70)</f>
        <v/>
      </c>
      <c r="AC70" s="396" t="str">
        <f>IF('સત્રાંત પરિણામ પત્રક '!T70="","",'સત્રાંત પરિણામ પત્રક '!T70)</f>
        <v/>
      </c>
      <c r="AD70" s="291"/>
      <c r="AE70" s="291"/>
      <c r="AF70" s="291"/>
      <c r="AG70" s="400">
        <f t="shared" si="24"/>
        <v>0</v>
      </c>
      <c r="AH70" s="159" t="str">
        <f t="shared" si="25"/>
        <v/>
      </c>
      <c r="AI70" s="396" t="str">
        <f>IF('સત્રાંત પરિણામ પત્રક '!W70="","",'સત્રાંત પરિણામ પત્રક '!W70)</f>
        <v/>
      </c>
      <c r="AJ70" s="396" t="str">
        <f>IF('સત્રાંત પરિણામ પત્રક '!X70="","",'સત્રાંત પરિણામ પત્રક '!X70)</f>
        <v/>
      </c>
      <c r="AK70" s="396" t="str">
        <f>IF('સત્રાંત પરિણામ પત્રક '!Y70="","",'સત્રાંત પરિણામ પત્રક '!Y70)</f>
        <v/>
      </c>
      <c r="AL70" s="291"/>
      <c r="AM70" s="291"/>
      <c r="AN70" s="291"/>
      <c r="AO70" s="400">
        <f t="shared" si="26"/>
        <v>0</v>
      </c>
      <c r="AP70" s="159" t="str">
        <f t="shared" si="27"/>
        <v/>
      </c>
      <c r="AQ70" s="159">
        <f>IF('વાર્ષિક પરિણામ પત્રક '!$C70="","",'વાર્ષિક પરિણામ પત્રક '!C70)</f>
        <v>63</v>
      </c>
      <c r="AR70" s="396" t="str">
        <f>IF('સત્રાંત પરિણામ પત્રક '!AB70="","",'સત્રાંત પરિણામ પત્રક '!AB70)</f>
        <v/>
      </c>
      <c r="AS70" s="396" t="str">
        <f>IF('સત્રાંત પરિણામ પત્રક '!AC70="","",'સત્રાંત પરિણામ પત્રક '!AC70)</f>
        <v/>
      </c>
      <c r="AT70" s="396" t="str">
        <f>IF('સત્રાંત પરિણામ પત્રક '!AD70="","",'સત્રાંત પરિણામ પત્રક '!AD70)</f>
        <v/>
      </c>
      <c r="AU70" s="291"/>
      <c r="AV70" s="291"/>
      <c r="AW70" s="291"/>
      <c r="AX70" s="402">
        <f t="shared" si="28"/>
        <v>0</v>
      </c>
      <c r="AY70" s="160" t="str">
        <f t="shared" si="29"/>
        <v/>
      </c>
      <c r="AZ70" s="396" t="str">
        <f>IF('સત્રાંત પરિણામ પત્રક '!AH70="","",'સત્રાંત પરિણામ પત્રક '!AH70)</f>
        <v/>
      </c>
      <c r="BA70" s="396" t="str">
        <f>IF('સત્રાંત પરિણામ પત્રક '!AI70="","",'સત્રાંત પરિણામ પત્રક '!AI70)</f>
        <v/>
      </c>
      <c r="BB70" s="396" t="str">
        <f>IF('સત્રાંત પરિણામ પત્રક '!AJ70="","",'સત્રાંત પરિણામ પત્રક '!AJ70)</f>
        <v/>
      </c>
      <c r="BC70" s="291"/>
      <c r="BD70" s="291"/>
      <c r="BE70" s="291"/>
      <c r="BF70" s="402">
        <f t="shared" si="30"/>
        <v>0</v>
      </c>
      <c r="BG70" s="160" t="str">
        <f t="shared" si="31"/>
        <v/>
      </c>
      <c r="BH70" s="396" t="str">
        <f>IF('સત્રાંત પરિણામ પત્રક '!AM70="","",'સત્રાંત પરિણામ પત્રક '!AM70)</f>
        <v/>
      </c>
      <c r="BI70" s="396" t="str">
        <f>IF('સત્રાંત પરિણામ પત્રક '!AN70="","",'સત્રાંત પરિણામ પત્રક '!AN70)</f>
        <v/>
      </c>
      <c r="BJ70" s="396" t="str">
        <f>IF('સત્રાંત પરિણામ પત્રક '!AO70="","",'સત્રાંત પરિણામ પત્રક '!AO70)</f>
        <v/>
      </c>
      <c r="BK70" s="291"/>
      <c r="BL70" s="291"/>
      <c r="BM70" s="291"/>
      <c r="BN70" s="402">
        <f t="shared" si="32"/>
        <v>0</v>
      </c>
      <c r="BO70" s="160" t="str">
        <f t="shared" si="33"/>
        <v/>
      </c>
      <c r="BP70" s="114"/>
      <c r="BQ70" s="114"/>
      <c r="BR70" s="160">
        <f>IF('વાર્ષિક પરિણામ પત્રક '!$C70="","",'વાર્ષિક પરિણામ પત્રક '!C70)</f>
        <v>63</v>
      </c>
      <c r="BS70" s="291"/>
      <c r="BT70" s="3" t="str">
        <f t="shared" si="35"/>
        <v/>
      </c>
      <c r="BU70" s="400">
        <f t="shared" si="19"/>
        <v>0</v>
      </c>
      <c r="BV70" s="400">
        <f t="shared" si="16"/>
        <v>0</v>
      </c>
      <c r="BW70" s="159" t="str">
        <f t="shared" si="34"/>
        <v/>
      </c>
    </row>
    <row r="71" spans="1:75" ht="21" customHeight="1">
      <c r="A71" s="38" t="str">
        <f>IF('DATA ENTRY'!$N66="","",'DATA ENTRY'!N66)</f>
        <v/>
      </c>
      <c r="B71" s="156" t="str">
        <f>IF('DATA ENTRY'!$P66="","",'DATA ENTRY'!P66)</f>
        <v/>
      </c>
      <c r="C71" s="155">
        <f>IF('DATA ENTRY'!$L66="","",'DATA ENTRY'!L66)</f>
        <v>64</v>
      </c>
      <c r="D71" s="187" t="str">
        <f>IF('DATA ENTRY'!$M66="","",'DATA ENTRY'!M66)</f>
        <v/>
      </c>
      <c r="E71" s="155" t="str">
        <f>IF('DATA ENTRY'!$Q66="","",'DATA ENTRY'!Q66)</f>
        <v/>
      </c>
      <c r="F71" s="157" t="str">
        <f>IF('DATA ENTRY'!$R66="","",'DATA ENTRY'!R66)</f>
        <v/>
      </c>
      <c r="G71" s="158" t="str">
        <f>IF('DATA ENTRY'!$S66="","",'DATA ENTRY'!S66)</f>
        <v/>
      </c>
      <c r="H71" s="396" t="str">
        <f>IF('સત્રાંત પરિણામ પત્રક '!E71="","",'સત્રાંત પરિણામ પત્રક '!E71)</f>
        <v/>
      </c>
      <c r="I71" s="396" t="str">
        <f>IF('સત્રાંત પરિણામ પત્રક '!F71="","",'સત્રાંત પરિણામ પત્રક '!F71)</f>
        <v/>
      </c>
      <c r="J71" s="396" t="str">
        <f>IF('સત્રાંત પરિણામ પત્રક '!G71="","",'સત્રાંત પરિણામ પત્રક '!G71)</f>
        <v/>
      </c>
      <c r="K71" s="290"/>
      <c r="L71" s="290"/>
      <c r="M71" s="290"/>
      <c r="N71" s="400">
        <f t="shared" si="21"/>
        <v>0</v>
      </c>
      <c r="O71" s="161" t="str">
        <f t="shared" si="20"/>
        <v/>
      </c>
      <c r="P71" s="162"/>
      <c r="Q71" s="163"/>
      <c r="R71" s="159">
        <f>IF('વાર્ષિક પરિણામ પત્રક '!$C71="","",'વાર્ષિક પરિણામ પત્રક '!C71)</f>
        <v>64</v>
      </c>
      <c r="S71" s="396" t="str">
        <f>IF('સત્રાંત પરિણામ પત્રક '!J71="","",'સત્રાંત પરિણામ પત્રક '!J71)</f>
        <v/>
      </c>
      <c r="T71" s="396" t="str">
        <f>IF('સત્રાંત પરિણામ પત્રક '!K71="","",'સત્રાંત પરિણામ પત્રક '!K71)</f>
        <v/>
      </c>
      <c r="U71" s="396" t="str">
        <f>IF('સત્રાંત પરિણામ પત્રક '!L71="","",'સત્રાંત પરિણામ પત્રક '!L71)</f>
        <v/>
      </c>
      <c r="V71" s="290"/>
      <c r="W71" s="290"/>
      <c r="X71" s="290"/>
      <c r="Y71" s="400">
        <f t="shared" si="22"/>
        <v>0</v>
      </c>
      <c r="Z71" s="159" t="str">
        <f t="shared" si="23"/>
        <v/>
      </c>
      <c r="AA71" s="396" t="str">
        <f>IF('સત્રાંત પરિણામ પત્રક '!R71="","",'સત્રાંત પરિણામ પત્રક '!R71)</f>
        <v/>
      </c>
      <c r="AB71" s="396" t="str">
        <f>IF('સત્રાંત પરિણામ પત્રક '!S71="","",'સત્રાંત પરિણામ પત્રક '!S71)</f>
        <v/>
      </c>
      <c r="AC71" s="396" t="str">
        <f>IF('સત્રાંત પરિણામ પત્રક '!T71="","",'સત્રાંત પરિણામ પત્રક '!T71)</f>
        <v/>
      </c>
      <c r="AD71" s="290"/>
      <c r="AE71" s="290"/>
      <c r="AF71" s="290"/>
      <c r="AG71" s="400">
        <f t="shared" si="24"/>
        <v>0</v>
      </c>
      <c r="AH71" s="159" t="str">
        <f t="shared" si="25"/>
        <v/>
      </c>
      <c r="AI71" s="396" t="str">
        <f>IF('સત્રાંત પરિણામ પત્રક '!W71="","",'સત્રાંત પરિણામ પત્રક '!W71)</f>
        <v/>
      </c>
      <c r="AJ71" s="396" t="str">
        <f>IF('સત્રાંત પરિણામ પત્રક '!X71="","",'સત્રાંત પરિણામ પત્રક '!X71)</f>
        <v/>
      </c>
      <c r="AK71" s="396" t="str">
        <f>IF('સત્રાંત પરિણામ પત્રક '!Y71="","",'સત્રાંત પરિણામ પત્રક '!Y71)</f>
        <v/>
      </c>
      <c r="AL71" s="290"/>
      <c r="AM71" s="290"/>
      <c r="AN71" s="290"/>
      <c r="AO71" s="400">
        <f t="shared" si="26"/>
        <v>0</v>
      </c>
      <c r="AP71" s="159" t="str">
        <f t="shared" si="27"/>
        <v/>
      </c>
      <c r="AQ71" s="159">
        <f>IF('વાર્ષિક પરિણામ પત્રક '!$C71="","",'વાર્ષિક પરિણામ પત્રક '!C71)</f>
        <v>64</v>
      </c>
      <c r="AR71" s="396" t="str">
        <f>IF('સત્રાંત પરિણામ પત્રક '!AB71="","",'સત્રાંત પરિણામ પત્રક '!AB71)</f>
        <v/>
      </c>
      <c r="AS71" s="396" t="str">
        <f>IF('સત્રાંત પરિણામ પત્રક '!AC71="","",'સત્રાંત પરિણામ પત્રક '!AC71)</f>
        <v/>
      </c>
      <c r="AT71" s="396" t="str">
        <f>IF('સત્રાંત પરિણામ પત્રક '!AD71="","",'સત્રાંત પરિણામ પત્રક '!AD71)</f>
        <v/>
      </c>
      <c r="AU71" s="290"/>
      <c r="AV71" s="290"/>
      <c r="AW71" s="290"/>
      <c r="AX71" s="402">
        <f t="shared" si="28"/>
        <v>0</v>
      </c>
      <c r="AY71" s="160" t="str">
        <f t="shared" si="29"/>
        <v/>
      </c>
      <c r="AZ71" s="396" t="str">
        <f>IF('સત્રાંત પરિણામ પત્રક '!AH71="","",'સત્રાંત પરિણામ પત્રક '!AH71)</f>
        <v/>
      </c>
      <c r="BA71" s="396" t="str">
        <f>IF('સત્રાંત પરિણામ પત્રક '!AI71="","",'સત્રાંત પરિણામ પત્રક '!AI71)</f>
        <v/>
      </c>
      <c r="BB71" s="396" t="str">
        <f>IF('સત્રાંત પરિણામ પત્રક '!AJ71="","",'સત્રાંત પરિણામ પત્રક '!AJ71)</f>
        <v/>
      </c>
      <c r="BC71" s="290"/>
      <c r="BD71" s="290"/>
      <c r="BE71" s="290"/>
      <c r="BF71" s="402">
        <f t="shared" si="30"/>
        <v>0</v>
      </c>
      <c r="BG71" s="160" t="str">
        <f t="shared" si="31"/>
        <v/>
      </c>
      <c r="BH71" s="396" t="str">
        <f>IF('સત્રાંત પરિણામ પત્રક '!AM71="","",'સત્રાંત પરિણામ પત્રક '!AM71)</f>
        <v/>
      </c>
      <c r="BI71" s="396" t="str">
        <f>IF('સત્રાંત પરિણામ પત્રક '!AN71="","",'સત્રાંત પરિણામ પત્રક '!AN71)</f>
        <v/>
      </c>
      <c r="BJ71" s="396" t="str">
        <f>IF('સત્રાંત પરિણામ પત્રક '!AO71="","",'સત્રાંત પરિણામ પત્રક '!AO71)</f>
        <v/>
      </c>
      <c r="BK71" s="290"/>
      <c r="BL71" s="290"/>
      <c r="BM71" s="290"/>
      <c r="BN71" s="402">
        <f t="shared" si="32"/>
        <v>0</v>
      </c>
      <c r="BO71" s="164" t="str">
        <f t="shared" si="33"/>
        <v/>
      </c>
      <c r="BP71" s="162"/>
      <c r="BQ71" s="163"/>
      <c r="BR71" s="160">
        <f>IF('વાર્ષિક પરિણામ પત્રક '!$C71="","",'વાર્ષિક પરિણામ પત્રક '!C71)</f>
        <v>64</v>
      </c>
      <c r="BS71" s="290"/>
      <c r="BT71" s="3" t="str">
        <f t="shared" si="35"/>
        <v/>
      </c>
      <c r="BU71" s="400">
        <f t="shared" si="19"/>
        <v>0</v>
      </c>
      <c r="BV71" s="400">
        <f t="shared" si="16"/>
        <v>0</v>
      </c>
      <c r="BW71" s="159" t="str">
        <f t="shared" si="34"/>
        <v/>
      </c>
    </row>
    <row r="72" spans="1:75" ht="21" customHeight="1">
      <c r="A72" s="38" t="str">
        <f>IF('DATA ENTRY'!$N67="","",'DATA ENTRY'!N67)</f>
        <v/>
      </c>
      <c r="B72" s="156" t="str">
        <f>IF('DATA ENTRY'!$P67="","",'DATA ENTRY'!P67)</f>
        <v/>
      </c>
      <c r="C72" s="155">
        <f>IF('DATA ENTRY'!$L67="","",'DATA ENTRY'!L67)</f>
        <v>65</v>
      </c>
      <c r="D72" s="187" t="str">
        <f>IF('DATA ENTRY'!$M67="","",'DATA ENTRY'!M67)</f>
        <v/>
      </c>
      <c r="E72" s="155" t="str">
        <f>IF('DATA ENTRY'!$Q67="","",'DATA ENTRY'!Q67)</f>
        <v/>
      </c>
      <c r="F72" s="157" t="str">
        <f>IF('DATA ENTRY'!$R67="","",'DATA ENTRY'!R67)</f>
        <v/>
      </c>
      <c r="G72" s="158" t="str">
        <f>IF('DATA ENTRY'!$S67="","",'DATA ENTRY'!S67)</f>
        <v/>
      </c>
      <c r="H72" s="396" t="str">
        <f>IF('સત્રાંત પરિણામ પત્રક '!E72="","",'સત્રાંત પરિણામ પત્રક '!E72)</f>
        <v/>
      </c>
      <c r="I72" s="396" t="str">
        <f>IF('સત્રાંત પરિણામ પત્રક '!F72="","",'સત્રાંત પરિણામ પત્રક '!F72)</f>
        <v/>
      </c>
      <c r="J72" s="396" t="str">
        <f>IF('સત્રાંત પરિણામ પત્રક '!G72="","",'સત્રાંત પરિણામ પત્રક '!G72)</f>
        <v/>
      </c>
      <c r="K72" s="290"/>
      <c r="L72" s="290"/>
      <c r="M72" s="290"/>
      <c r="N72" s="400">
        <f t="shared" si="21"/>
        <v>0</v>
      </c>
      <c r="O72" s="161" t="str">
        <f t="shared" si="20"/>
        <v/>
      </c>
      <c r="P72" s="162"/>
      <c r="Q72" s="163"/>
      <c r="R72" s="159">
        <f>IF('વાર્ષિક પરિણામ પત્રક '!$C72="","",'વાર્ષિક પરિણામ પત્રક '!C72)</f>
        <v>65</v>
      </c>
      <c r="S72" s="396" t="str">
        <f>IF('સત્રાંત પરિણામ પત્રક '!J72="","",'સત્રાંત પરિણામ પત્રક '!J72)</f>
        <v/>
      </c>
      <c r="T72" s="396" t="str">
        <f>IF('સત્રાંત પરિણામ પત્રક '!K72="","",'સત્રાંત પરિણામ પત્રક '!K72)</f>
        <v/>
      </c>
      <c r="U72" s="396" t="str">
        <f>IF('સત્રાંત પરિણામ પત્રક '!L72="","",'સત્રાંત પરિણામ પત્રક '!L72)</f>
        <v/>
      </c>
      <c r="V72" s="290"/>
      <c r="W72" s="290"/>
      <c r="X72" s="290"/>
      <c r="Y72" s="400">
        <f t="shared" si="22"/>
        <v>0</v>
      </c>
      <c r="Z72" s="159" t="str">
        <f t="shared" si="23"/>
        <v/>
      </c>
      <c r="AA72" s="396" t="str">
        <f>IF('સત્રાંત પરિણામ પત્રક '!R72="","",'સત્રાંત પરિણામ પત્રક '!R72)</f>
        <v/>
      </c>
      <c r="AB72" s="396" t="str">
        <f>IF('સત્રાંત પરિણામ પત્રક '!S72="","",'સત્રાંત પરિણામ પત્રક '!S72)</f>
        <v/>
      </c>
      <c r="AC72" s="396" t="str">
        <f>IF('સત્રાંત પરિણામ પત્રક '!T72="","",'સત્રાંત પરિણામ પત્રક '!T72)</f>
        <v/>
      </c>
      <c r="AD72" s="290"/>
      <c r="AE72" s="290"/>
      <c r="AF72" s="290"/>
      <c r="AG72" s="400">
        <f t="shared" si="24"/>
        <v>0</v>
      </c>
      <c r="AH72" s="159" t="str">
        <f t="shared" si="25"/>
        <v/>
      </c>
      <c r="AI72" s="396" t="str">
        <f>IF('સત્રાંત પરિણામ પત્રક '!W72="","",'સત્રાંત પરિણામ પત્રક '!W72)</f>
        <v/>
      </c>
      <c r="AJ72" s="396" t="str">
        <f>IF('સત્રાંત પરિણામ પત્રક '!X72="","",'સત્રાંત પરિણામ પત્રક '!X72)</f>
        <v/>
      </c>
      <c r="AK72" s="396" t="str">
        <f>IF('સત્રાંત પરિણામ પત્રક '!Y72="","",'સત્રાંત પરિણામ પત્રક '!Y72)</f>
        <v/>
      </c>
      <c r="AL72" s="290"/>
      <c r="AM72" s="290"/>
      <c r="AN72" s="290"/>
      <c r="AO72" s="400">
        <f t="shared" si="26"/>
        <v>0</v>
      </c>
      <c r="AP72" s="159" t="str">
        <f t="shared" si="27"/>
        <v/>
      </c>
      <c r="AQ72" s="159">
        <f>IF('વાર્ષિક પરિણામ પત્રક '!$C72="","",'વાર્ષિક પરિણામ પત્રક '!C72)</f>
        <v>65</v>
      </c>
      <c r="AR72" s="396" t="str">
        <f>IF('સત્રાંત પરિણામ પત્રક '!AB72="","",'સત્રાંત પરિણામ પત્રક '!AB72)</f>
        <v/>
      </c>
      <c r="AS72" s="396" t="str">
        <f>IF('સત્રાંત પરિણામ પત્રક '!AC72="","",'સત્રાંત પરિણામ પત્રક '!AC72)</f>
        <v/>
      </c>
      <c r="AT72" s="396" t="str">
        <f>IF('સત્રાંત પરિણામ પત્રક '!AD72="","",'સત્રાંત પરિણામ પત્રક '!AD72)</f>
        <v/>
      </c>
      <c r="AU72" s="290"/>
      <c r="AV72" s="290"/>
      <c r="AW72" s="290"/>
      <c r="AX72" s="402">
        <f t="shared" si="28"/>
        <v>0</v>
      </c>
      <c r="AY72" s="160" t="str">
        <f t="shared" si="29"/>
        <v/>
      </c>
      <c r="AZ72" s="396" t="str">
        <f>IF('સત્રાંત પરિણામ પત્રક '!AH72="","",'સત્રાંત પરિણામ પત્રક '!AH72)</f>
        <v/>
      </c>
      <c r="BA72" s="396" t="str">
        <f>IF('સત્રાંત પરિણામ પત્રક '!AI72="","",'સત્રાંત પરિણામ પત્રક '!AI72)</f>
        <v/>
      </c>
      <c r="BB72" s="396" t="str">
        <f>IF('સત્રાંત પરિણામ પત્રક '!AJ72="","",'સત્રાંત પરિણામ પત્રક '!AJ72)</f>
        <v/>
      </c>
      <c r="BC72" s="290"/>
      <c r="BD72" s="290"/>
      <c r="BE72" s="290"/>
      <c r="BF72" s="402">
        <f t="shared" si="30"/>
        <v>0</v>
      </c>
      <c r="BG72" s="160" t="str">
        <f t="shared" si="31"/>
        <v/>
      </c>
      <c r="BH72" s="396" t="str">
        <f>IF('સત્રાંત પરિણામ પત્રક '!AM72="","",'સત્રાંત પરિણામ પત્રક '!AM72)</f>
        <v/>
      </c>
      <c r="BI72" s="396" t="str">
        <f>IF('સત્રાંત પરિણામ પત્રક '!AN72="","",'સત્રાંત પરિણામ પત્રક '!AN72)</f>
        <v/>
      </c>
      <c r="BJ72" s="396" t="str">
        <f>IF('સત્રાંત પરિણામ પત્રક '!AO72="","",'સત્રાંત પરિણામ પત્રક '!AO72)</f>
        <v/>
      </c>
      <c r="BK72" s="290"/>
      <c r="BL72" s="290"/>
      <c r="BM72" s="290"/>
      <c r="BN72" s="402">
        <f t="shared" si="32"/>
        <v>0</v>
      </c>
      <c r="BO72" s="164" t="str">
        <f t="shared" si="33"/>
        <v/>
      </c>
      <c r="BP72" s="162"/>
      <c r="BQ72" s="163"/>
      <c r="BR72" s="160">
        <f>IF('વાર્ષિક પરિણામ પત્રક '!$C72="","",'વાર્ષિક પરિણામ પત્રક '!C72)</f>
        <v>65</v>
      </c>
      <c r="BS72" s="290"/>
      <c r="BT72" s="3" t="str">
        <f t="shared" si="35"/>
        <v/>
      </c>
      <c r="BU72" s="400">
        <f t="shared" si="19"/>
        <v>0</v>
      </c>
      <c r="BV72" s="400">
        <f t="shared" si="16"/>
        <v>0</v>
      </c>
      <c r="BW72" s="159" t="str">
        <f t="shared" si="34"/>
        <v/>
      </c>
    </row>
    <row r="73" spans="1:75" ht="21" customHeight="1">
      <c r="A73" s="38" t="str">
        <f>IF('DATA ENTRY'!$N68="","",'DATA ENTRY'!N68)</f>
        <v/>
      </c>
      <c r="B73" s="156" t="str">
        <f>IF('DATA ENTRY'!$P68="","",'DATA ENTRY'!P68)</f>
        <v/>
      </c>
      <c r="C73" s="155">
        <f>IF('DATA ENTRY'!$L68="","",'DATA ENTRY'!L68)</f>
        <v>66</v>
      </c>
      <c r="D73" s="187" t="str">
        <f>IF('DATA ENTRY'!$M68="","",'DATA ENTRY'!M68)</f>
        <v/>
      </c>
      <c r="E73" s="155" t="str">
        <f>IF('DATA ENTRY'!$Q68="","",'DATA ENTRY'!Q68)</f>
        <v/>
      </c>
      <c r="F73" s="157" t="str">
        <f>IF('DATA ENTRY'!$R68="","",'DATA ENTRY'!R68)</f>
        <v/>
      </c>
      <c r="G73" s="158" t="str">
        <f>IF('DATA ENTRY'!$S68="","",'DATA ENTRY'!S68)</f>
        <v/>
      </c>
      <c r="H73" s="396" t="str">
        <f>IF('સત્રાંત પરિણામ પત્રક '!E73="","",'સત્રાંત પરિણામ પત્રક '!E73)</f>
        <v/>
      </c>
      <c r="I73" s="396" t="str">
        <f>IF('સત્રાંત પરિણામ પત્રક '!F73="","",'સત્રાંત પરિણામ પત્રક '!F73)</f>
        <v/>
      </c>
      <c r="J73" s="396" t="str">
        <f>IF('સત્રાંત પરિણામ પત્રક '!G73="","",'સત્રાંત પરિણામ પત્રક '!G73)</f>
        <v/>
      </c>
      <c r="K73" s="290"/>
      <c r="L73" s="290"/>
      <c r="M73" s="290"/>
      <c r="N73" s="400">
        <f t="shared" si="21"/>
        <v>0</v>
      </c>
      <c r="O73" s="161" t="str">
        <f t="shared" si="20"/>
        <v/>
      </c>
      <c r="P73" s="162"/>
      <c r="Q73" s="163"/>
      <c r="R73" s="159">
        <f>IF('વાર્ષિક પરિણામ પત્રક '!$C73="","",'વાર્ષિક પરિણામ પત્રક '!C73)</f>
        <v>66</v>
      </c>
      <c r="S73" s="396" t="str">
        <f>IF('સત્રાંત પરિણામ પત્રક '!J73="","",'સત્રાંત પરિણામ પત્રક '!J73)</f>
        <v/>
      </c>
      <c r="T73" s="396" t="str">
        <f>IF('સત્રાંત પરિણામ પત્રક '!K73="","",'સત્રાંત પરિણામ પત્રક '!K73)</f>
        <v/>
      </c>
      <c r="U73" s="396" t="str">
        <f>IF('સત્રાંત પરિણામ પત્રક '!L73="","",'સત્રાંત પરિણામ પત્રક '!L73)</f>
        <v/>
      </c>
      <c r="V73" s="290"/>
      <c r="W73" s="290"/>
      <c r="X73" s="290"/>
      <c r="Y73" s="400">
        <f t="shared" si="22"/>
        <v>0</v>
      </c>
      <c r="Z73" s="159" t="str">
        <f t="shared" si="23"/>
        <v/>
      </c>
      <c r="AA73" s="396" t="str">
        <f>IF('સત્રાંત પરિણામ પત્રક '!R73="","",'સત્રાંત પરિણામ પત્રક '!R73)</f>
        <v/>
      </c>
      <c r="AB73" s="396" t="str">
        <f>IF('સત્રાંત પરિણામ પત્રક '!S73="","",'સત્રાંત પરિણામ પત્રક '!S73)</f>
        <v/>
      </c>
      <c r="AC73" s="396" t="str">
        <f>IF('સત્રાંત પરિણામ પત્રક '!T73="","",'સત્રાંત પરિણામ પત્રક '!T73)</f>
        <v/>
      </c>
      <c r="AD73" s="290"/>
      <c r="AE73" s="290"/>
      <c r="AF73" s="290"/>
      <c r="AG73" s="400">
        <f t="shared" si="24"/>
        <v>0</v>
      </c>
      <c r="AH73" s="159" t="str">
        <f t="shared" si="25"/>
        <v/>
      </c>
      <c r="AI73" s="396" t="str">
        <f>IF('સત્રાંત પરિણામ પત્રક '!W73="","",'સત્રાંત પરિણામ પત્રક '!W73)</f>
        <v/>
      </c>
      <c r="AJ73" s="396" t="str">
        <f>IF('સત્રાંત પરિણામ પત્રક '!X73="","",'સત્રાંત પરિણામ પત્રક '!X73)</f>
        <v/>
      </c>
      <c r="AK73" s="396" t="str">
        <f>IF('સત્રાંત પરિણામ પત્રક '!Y73="","",'સત્રાંત પરિણામ પત્રક '!Y73)</f>
        <v/>
      </c>
      <c r="AL73" s="290"/>
      <c r="AM73" s="290"/>
      <c r="AN73" s="290"/>
      <c r="AO73" s="400">
        <f t="shared" si="26"/>
        <v>0</v>
      </c>
      <c r="AP73" s="159" t="str">
        <f t="shared" si="27"/>
        <v/>
      </c>
      <c r="AQ73" s="159">
        <f>IF('વાર્ષિક પરિણામ પત્રક '!$C73="","",'વાર્ષિક પરિણામ પત્રક '!C73)</f>
        <v>66</v>
      </c>
      <c r="AR73" s="396" t="str">
        <f>IF('સત્રાંત પરિણામ પત્રક '!AB73="","",'સત્રાંત પરિણામ પત્રક '!AB73)</f>
        <v/>
      </c>
      <c r="AS73" s="396" t="str">
        <f>IF('સત્રાંત પરિણામ પત્રક '!AC73="","",'સત્રાંત પરિણામ પત્રક '!AC73)</f>
        <v/>
      </c>
      <c r="AT73" s="396" t="str">
        <f>IF('સત્રાંત પરિણામ પત્રક '!AD73="","",'સત્રાંત પરિણામ પત્રક '!AD73)</f>
        <v/>
      </c>
      <c r="AU73" s="290"/>
      <c r="AV73" s="290"/>
      <c r="AW73" s="290"/>
      <c r="AX73" s="402">
        <f t="shared" si="28"/>
        <v>0</v>
      </c>
      <c r="AY73" s="160" t="str">
        <f t="shared" si="29"/>
        <v/>
      </c>
      <c r="AZ73" s="396" t="str">
        <f>IF('સત્રાંત પરિણામ પત્રક '!AH73="","",'સત્રાંત પરિણામ પત્રક '!AH73)</f>
        <v/>
      </c>
      <c r="BA73" s="396" t="str">
        <f>IF('સત્રાંત પરિણામ પત્રક '!AI73="","",'સત્રાંત પરિણામ પત્રક '!AI73)</f>
        <v/>
      </c>
      <c r="BB73" s="396" t="str">
        <f>IF('સત્રાંત પરિણામ પત્રક '!AJ73="","",'સત્રાંત પરિણામ પત્રક '!AJ73)</f>
        <v/>
      </c>
      <c r="BC73" s="290"/>
      <c r="BD73" s="290"/>
      <c r="BE73" s="290"/>
      <c r="BF73" s="402">
        <f t="shared" si="30"/>
        <v>0</v>
      </c>
      <c r="BG73" s="160" t="str">
        <f t="shared" si="31"/>
        <v/>
      </c>
      <c r="BH73" s="396" t="str">
        <f>IF('સત્રાંત પરિણામ પત્રક '!AM73="","",'સત્રાંત પરિણામ પત્રક '!AM73)</f>
        <v/>
      </c>
      <c r="BI73" s="396" t="str">
        <f>IF('સત્રાંત પરિણામ પત્રક '!AN73="","",'સત્રાંત પરિણામ પત્રક '!AN73)</f>
        <v/>
      </c>
      <c r="BJ73" s="396" t="str">
        <f>IF('સત્રાંત પરિણામ પત્રક '!AO73="","",'સત્રાંત પરિણામ પત્રક '!AO73)</f>
        <v/>
      </c>
      <c r="BK73" s="290"/>
      <c r="BL73" s="290"/>
      <c r="BM73" s="290"/>
      <c r="BN73" s="402">
        <f t="shared" si="32"/>
        <v>0</v>
      </c>
      <c r="BO73" s="164" t="str">
        <f t="shared" si="33"/>
        <v/>
      </c>
      <c r="BP73" s="162"/>
      <c r="BQ73" s="163"/>
      <c r="BR73" s="160">
        <f>IF('વાર્ષિક પરિણામ પત્રક '!$C73="","",'વાર્ષિક પરિણામ પત્રક '!C73)</f>
        <v>66</v>
      </c>
      <c r="BS73" s="290"/>
      <c r="BT73" s="3" t="str">
        <f t="shared" si="35"/>
        <v/>
      </c>
      <c r="BU73" s="400">
        <f t="shared" si="19"/>
        <v>0</v>
      </c>
      <c r="BV73" s="400">
        <f t="shared" ref="BV73:BV77" si="36">BU73/18</f>
        <v>0</v>
      </c>
      <c r="BW73" s="159" t="str">
        <f t="shared" si="34"/>
        <v/>
      </c>
    </row>
    <row r="74" spans="1:75" ht="21" customHeight="1">
      <c r="A74" s="38" t="str">
        <f>IF('DATA ENTRY'!$N69="","",'DATA ENTRY'!N69)</f>
        <v/>
      </c>
      <c r="B74" s="156" t="str">
        <f>IF('DATA ENTRY'!$P69="","",'DATA ENTRY'!P69)</f>
        <v/>
      </c>
      <c r="C74" s="155">
        <f>IF('DATA ENTRY'!$L69="","",'DATA ENTRY'!L69)</f>
        <v>67</v>
      </c>
      <c r="D74" s="187" t="str">
        <f>IF('DATA ENTRY'!$M69="","",'DATA ENTRY'!M69)</f>
        <v/>
      </c>
      <c r="E74" s="155" t="str">
        <f>IF('DATA ENTRY'!$Q69="","",'DATA ENTRY'!Q69)</f>
        <v/>
      </c>
      <c r="F74" s="157" t="str">
        <f>IF('DATA ENTRY'!$R69="","",'DATA ENTRY'!R69)</f>
        <v/>
      </c>
      <c r="G74" s="158" t="str">
        <f>IF('DATA ENTRY'!$S69="","",'DATA ENTRY'!S69)</f>
        <v/>
      </c>
      <c r="H74" s="396" t="str">
        <f>IF('સત્રાંત પરિણામ પત્રક '!E74="","",'સત્રાંત પરિણામ પત્રક '!E74)</f>
        <v/>
      </c>
      <c r="I74" s="396" t="str">
        <f>IF('સત્રાંત પરિણામ પત્રક '!F74="","",'સત્રાંત પરિણામ પત્રક '!F74)</f>
        <v/>
      </c>
      <c r="J74" s="396" t="str">
        <f>IF('સત્રાંત પરિણામ પત્રક '!G74="","",'સત્રાંત પરિણામ પત્રક '!G74)</f>
        <v/>
      </c>
      <c r="K74" s="290"/>
      <c r="L74" s="290"/>
      <c r="M74" s="290"/>
      <c r="N74" s="400">
        <f t="shared" si="21"/>
        <v>0</v>
      </c>
      <c r="O74" s="161" t="str">
        <f t="shared" si="20"/>
        <v/>
      </c>
      <c r="P74" s="162"/>
      <c r="Q74" s="163"/>
      <c r="R74" s="159">
        <f>IF('વાર્ષિક પરિણામ પત્રક '!$C74="","",'વાર્ષિક પરિણામ પત્રક '!C74)</f>
        <v>67</v>
      </c>
      <c r="S74" s="396" t="str">
        <f>IF('સત્રાંત પરિણામ પત્રક '!J74="","",'સત્રાંત પરિણામ પત્રક '!J74)</f>
        <v/>
      </c>
      <c r="T74" s="396" t="str">
        <f>IF('સત્રાંત પરિણામ પત્રક '!K74="","",'સત્રાંત પરિણામ પત્રક '!K74)</f>
        <v/>
      </c>
      <c r="U74" s="396" t="str">
        <f>IF('સત્રાંત પરિણામ પત્રક '!L74="","",'સત્રાંત પરિણામ પત્રક '!L74)</f>
        <v/>
      </c>
      <c r="V74" s="290"/>
      <c r="W74" s="290"/>
      <c r="X74" s="290"/>
      <c r="Y74" s="400">
        <f t="shared" si="22"/>
        <v>0</v>
      </c>
      <c r="Z74" s="159" t="str">
        <f t="shared" si="23"/>
        <v/>
      </c>
      <c r="AA74" s="396" t="str">
        <f>IF('સત્રાંત પરિણામ પત્રક '!R74="","",'સત્રાંત પરિણામ પત્રક '!R74)</f>
        <v/>
      </c>
      <c r="AB74" s="396" t="str">
        <f>IF('સત્રાંત પરિણામ પત્રક '!S74="","",'સત્રાંત પરિણામ પત્રક '!S74)</f>
        <v/>
      </c>
      <c r="AC74" s="396" t="str">
        <f>IF('સત્રાંત પરિણામ પત્રક '!T74="","",'સત્રાંત પરિણામ પત્રક '!T74)</f>
        <v/>
      </c>
      <c r="AD74" s="290"/>
      <c r="AE74" s="290"/>
      <c r="AF74" s="290"/>
      <c r="AG74" s="400">
        <f t="shared" si="24"/>
        <v>0</v>
      </c>
      <c r="AH74" s="159" t="str">
        <f t="shared" si="25"/>
        <v/>
      </c>
      <c r="AI74" s="396" t="str">
        <f>IF('સત્રાંત પરિણામ પત્રક '!W74="","",'સત્રાંત પરિણામ પત્રક '!W74)</f>
        <v/>
      </c>
      <c r="AJ74" s="396" t="str">
        <f>IF('સત્રાંત પરિણામ પત્રક '!X74="","",'સત્રાંત પરિણામ પત્રક '!X74)</f>
        <v/>
      </c>
      <c r="AK74" s="396" t="str">
        <f>IF('સત્રાંત પરિણામ પત્રક '!Y74="","",'સત્રાંત પરિણામ પત્રક '!Y74)</f>
        <v/>
      </c>
      <c r="AL74" s="290"/>
      <c r="AM74" s="290"/>
      <c r="AN74" s="290"/>
      <c r="AO74" s="400">
        <f t="shared" si="26"/>
        <v>0</v>
      </c>
      <c r="AP74" s="159" t="str">
        <f t="shared" si="27"/>
        <v/>
      </c>
      <c r="AQ74" s="159">
        <f>IF('વાર્ષિક પરિણામ પત્રક '!$C74="","",'વાર્ષિક પરિણામ પત્રક '!C74)</f>
        <v>67</v>
      </c>
      <c r="AR74" s="396" t="str">
        <f>IF('સત્રાંત પરિણામ પત્રક '!AB74="","",'સત્રાંત પરિણામ પત્રક '!AB74)</f>
        <v/>
      </c>
      <c r="AS74" s="396" t="str">
        <f>IF('સત્રાંત પરિણામ પત્રક '!AC74="","",'સત્રાંત પરિણામ પત્રક '!AC74)</f>
        <v/>
      </c>
      <c r="AT74" s="396" t="str">
        <f>IF('સત્રાંત પરિણામ પત્રક '!AD74="","",'સત્રાંત પરિણામ પત્રક '!AD74)</f>
        <v/>
      </c>
      <c r="AU74" s="290"/>
      <c r="AV74" s="290"/>
      <c r="AW74" s="290"/>
      <c r="AX74" s="402">
        <f t="shared" si="28"/>
        <v>0</v>
      </c>
      <c r="AY74" s="160" t="str">
        <f t="shared" si="29"/>
        <v/>
      </c>
      <c r="AZ74" s="396" t="str">
        <f>IF('સત્રાંત પરિણામ પત્રક '!AH74="","",'સત્રાંત પરિણામ પત્રક '!AH74)</f>
        <v/>
      </c>
      <c r="BA74" s="396" t="str">
        <f>IF('સત્રાંત પરિણામ પત્રક '!AI74="","",'સત્રાંત પરિણામ પત્રક '!AI74)</f>
        <v/>
      </c>
      <c r="BB74" s="396" t="str">
        <f>IF('સત્રાંત પરિણામ પત્રક '!AJ74="","",'સત્રાંત પરિણામ પત્રક '!AJ74)</f>
        <v/>
      </c>
      <c r="BC74" s="290"/>
      <c r="BD74" s="290"/>
      <c r="BE74" s="290"/>
      <c r="BF74" s="402">
        <f t="shared" si="30"/>
        <v>0</v>
      </c>
      <c r="BG74" s="160" t="str">
        <f t="shared" si="31"/>
        <v/>
      </c>
      <c r="BH74" s="396" t="str">
        <f>IF('સત્રાંત પરિણામ પત્રક '!AM74="","",'સત્રાંત પરિણામ પત્રક '!AM74)</f>
        <v/>
      </c>
      <c r="BI74" s="396" t="str">
        <f>IF('સત્રાંત પરિણામ પત્રક '!AN74="","",'સત્રાંત પરિણામ પત્રક '!AN74)</f>
        <v/>
      </c>
      <c r="BJ74" s="396" t="str">
        <f>IF('સત્રાંત પરિણામ પત્રક '!AO74="","",'સત્રાંત પરિણામ પત્રક '!AO74)</f>
        <v/>
      </c>
      <c r="BK74" s="290"/>
      <c r="BL74" s="290"/>
      <c r="BM74" s="290"/>
      <c r="BN74" s="402">
        <f t="shared" si="32"/>
        <v>0</v>
      </c>
      <c r="BO74" s="164" t="str">
        <f t="shared" si="33"/>
        <v/>
      </c>
      <c r="BP74" s="162"/>
      <c r="BQ74" s="163"/>
      <c r="BR74" s="160">
        <f>IF('વાર્ષિક પરિણામ પત્રક '!$C74="","",'વાર્ષિક પરિણામ પત્રક '!C74)</f>
        <v>67</v>
      </c>
      <c r="BS74" s="290"/>
      <c r="BT74" s="3" t="str">
        <f t="shared" si="35"/>
        <v/>
      </c>
      <c r="BU74" s="400">
        <f t="shared" si="19"/>
        <v>0</v>
      </c>
      <c r="BV74" s="400">
        <f t="shared" si="36"/>
        <v>0</v>
      </c>
      <c r="BW74" s="159" t="str">
        <f t="shared" si="34"/>
        <v/>
      </c>
    </row>
    <row r="75" spans="1:75" ht="21" customHeight="1">
      <c r="A75" s="38" t="str">
        <f>IF('DATA ENTRY'!$N70="","",'DATA ENTRY'!N70)</f>
        <v/>
      </c>
      <c r="B75" s="156" t="str">
        <f>IF('DATA ENTRY'!$P70="","",'DATA ENTRY'!P70)</f>
        <v/>
      </c>
      <c r="C75" s="155">
        <f>IF('DATA ENTRY'!$L70="","",'DATA ENTRY'!L70)</f>
        <v>68</v>
      </c>
      <c r="D75" s="187" t="str">
        <f>IF('DATA ENTRY'!$M70="","",'DATA ENTRY'!M70)</f>
        <v/>
      </c>
      <c r="E75" s="155" t="str">
        <f>IF('DATA ENTRY'!$Q70="","",'DATA ENTRY'!Q70)</f>
        <v/>
      </c>
      <c r="F75" s="157" t="str">
        <f>IF('DATA ENTRY'!$R70="","",'DATA ENTRY'!R70)</f>
        <v/>
      </c>
      <c r="G75" s="158" t="str">
        <f>IF('DATA ENTRY'!$S70="","",'DATA ENTRY'!S70)</f>
        <v/>
      </c>
      <c r="H75" s="396" t="str">
        <f>IF('સત્રાંત પરિણામ પત્રક '!E75="","",'સત્રાંત પરિણામ પત્રક '!E75)</f>
        <v/>
      </c>
      <c r="I75" s="396" t="str">
        <f>IF('સત્રાંત પરિણામ પત્રક '!F75="","",'સત્રાંત પરિણામ પત્રક '!F75)</f>
        <v/>
      </c>
      <c r="J75" s="396" t="str">
        <f>IF('સત્રાંત પરિણામ પત્રક '!G75="","",'સત્રાંત પરિણામ પત્રક '!G75)</f>
        <v/>
      </c>
      <c r="K75" s="290"/>
      <c r="L75" s="290"/>
      <c r="M75" s="290"/>
      <c r="N75" s="400">
        <f t="shared" si="21"/>
        <v>0</v>
      </c>
      <c r="O75" s="161" t="str">
        <f t="shared" si="20"/>
        <v/>
      </c>
      <c r="P75" s="162"/>
      <c r="Q75" s="163"/>
      <c r="R75" s="159">
        <f>IF('વાર્ષિક પરિણામ પત્રક '!$C75="","",'વાર્ષિક પરિણામ પત્રક '!C75)</f>
        <v>68</v>
      </c>
      <c r="S75" s="396" t="str">
        <f>IF('સત્રાંત પરિણામ પત્રક '!J75="","",'સત્રાંત પરિણામ પત્રક '!J75)</f>
        <v/>
      </c>
      <c r="T75" s="396" t="str">
        <f>IF('સત્રાંત પરિણામ પત્રક '!K75="","",'સત્રાંત પરિણામ પત્રક '!K75)</f>
        <v/>
      </c>
      <c r="U75" s="396" t="str">
        <f>IF('સત્રાંત પરિણામ પત્રક '!L75="","",'સત્રાંત પરિણામ પત્રક '!L75)</f>
        <v/>
      </c>
      <c r="V75" s="290"/>
      <c r="W75" s="290"/>
      <c r="X75" s="290"/>
      <c r="Y75" s="400">
        <f t="shared" si="22"/>
        <v>0</v>
      </c>
      <c r="Z75" s="159" t="str">
        <f t="shared" si="23"/>
        <v/>
      </c>
      <c r="AA75" s="396" t="str">
        <f>IF('સત્રાંત પરિણામ પત્રક '!R75="","",'સત્રાંત પરિણામ પત્રક '!R75)</f>
        <v/>
      </c>
      <c r="AB75" s="396" t="str">
        <f>IF('સત્રાંત પરિણામ પત્રક '!S75="","",'સત્રાંત પરિણામ પત્રક '!S75)</f>
        <v/>
      </c>
      <c r="AC75" s="396" t="str">
        <f>IF('સત્રાંત પરિણામ પત્રક '!T75="","",'સત્રાંત પરિણામ પત્રક '!T75)</f>
        <v/>
      </c>
      <c r="AD75" s="290"/>
      <c r="AE75" s="290"/>
      <c r="AF75" s="290"/>
      <c r="AG75" s="400">
        <f t="shared" si="24"/>
        <v>0</v>
      </c>
      <c r="AH75" s="159" t="str">
        <f t="shared" si="25"/>
        <v/>
      </c>
      <c r="AI75" s="396" t="str">
        <f>IF('સત્રાંત પરિણામ પત્રક '!W75="","",'સત્રાંત પરિણામ પત્રક '!W75)</f>
        <v/>
      </c>
      <c r="AJ75" s="396" t="str">
        <f>IF('સત્રાંત પરિણામ પત્રક '!X75="","",'સત્રાંત પરિણામ પત્રક '!X75)</f>
        <v/>
      </c>
      <c r="AK75" s="396" t="str">
        <f>IF('સત્રાંત પરિણામ પત્રક '!Y75="","",'સત્રાંત પરિણામ પત્રક '!Y75)</f>
        <v/>
      </c>
      <c r="AL75" s="290"/>
      <c r="AM75" s="290"/>
      <c r="AN75" s="290"/>
      <c r="AO75" s="400">
        <f t="shared" si="26"/>
        <v>0</v>
      </c>
      <c r="AP75" s="159" t="str">
        <f t="shared" si="27"/>
        <v/>
      </c>
      <c r="AQ75" s="159">
        <f>IF('વાર્ષિક પરિણામ પત્રક '!$C75="","",'વાર્ષિક પરિણામ પત્રક '!C75)</f>
        <v>68</v>
      </c>
      <c r="AR75" s="396" t="str">
        <f>IF('સત્રાંત પરિણામ પત્રક '!AB75="","",'સત્રાંત પરિણામ પત્રક '!AB75)</f>
        <v/>
      </c>
      <c r="AS75" s="396" t="str">
        <f>IF('સત્રાંત પરિણામ પત્રક '!AC75="","",'સત્રાંત પરિણામ પત્રક '!AC75)</f>
        <v/>
      </c>
      <c r="AT75" s="396" t="str">
        <f>IF('સત્રાંત પરિણામ પત્રક '!AD75="","",'સત્રાંત પરિણામ પત્રક '!AD75)</f>
        <v/>
      </c>
      <c r="AU75" s="290"/>
      <c r="AV75" s="290"/>
      <c r="AW75" s="290"/>
      <c r="AX75" s="402">
        <f t="shared" si="28"/>
        <v>0</v>
      </c>
      <c r="AY75" s="160" t="str">
        <f t="shared" si="29"/>
        <v/>
      </c>
      <c r="AZ75" s="396" t="str">
        <f>IF('સત્રાંત પરિણામ પત્રક '!AH75="","",'સત્રાંત પરિણામ પત્રક '!AH75)</f>
        <v/>
      </c>
      <c r="BA75" s="396" t="str">
        <f>IF('સત્રાંત પરિણામ પત્રક '!AI75="","",'સત્રાંત પરિણામ પત્રક '!AI75)</f>
        <v/>
      </c>
      <c r="BB75" s="396" t="str">
        <f>IF('સત્રાંત પરિણામ પત્રક '!AJ75="","",'સત્રાંત પરિણામ પત્રક '!AJ75)</f>
        <v/>
      </c>
      <c r="BC75" s="290"/>
      <c r="BD75" s="290"/>
      <c r="BE75" s="290"/>
      <c r="BF75" s="402">
        <f t="shared" si="30"/>
        <v>0</v>
      </c>
      <c r="BG75" s="160" t="str">
        <f t="shared" si="31"/>
        <v/>
      </c>
      <c r="BH75" s="396" t="str">
        <f>IF('સત્રાંત પરિણામ પત્રક '!AM75="","",'સત્રાંત પરિણામ પત્રક '!AM75)</f>
        <v/>
      </c>
      <c r="BI75" s="396" t="str">
        <f>IF('સત્રાંત પરિણામ પત્રક '!AN75="","",'સત્રાંત પરિણામ પત્રક '!AN75)</f>
        <v/>
      </c>
      <c r="BJ75" s="396" t="str">
        <f>IF('સત્રાંત પરિણામ પત્રક '!AO75="","",'સત્રાંત પરિણામ પત્રક '!AO75)</f>
        <v/>
      </c>
      <c r="BK75" s="290"/>
      <c r="BL75" s="290"/>
      <c r="BM75" s="290"/>
      <c r="BN75" s="402">
        <f t="shared" si="32"/>
        <v>0</v>
      </c>
      <c r="BO75" s="164" t="str">
        <f t="shared" si="33"/>
        <v/>
      </c>
      <c r="BP75" s="162"/>
      <c r="BQ75" s="163"/>
      <c r="BR75" s="160">
        <f>IF('વાર્ષિક પરિણામ પત્રક '!$C75="","",'વાર્ષિક પરિણામ પત્રક '!C75)</f>
        <v>68</v>
      </c>
      <c r="BS75" s="290"/>
      <c r="BT75" s="3" t="str">
        <f t="shared" si="35"/>
        <v/>
      </c>
      <c r="BU75" s="400">
        <f t="shared" si="19"/>
        <v>0</v>
      </c>
      <c r="BV75" s="400">
        <f t="shared" si="36"/>
        <v>0</v>
      </c>
      <c r="BW75" s="159" t="str">
        <f t="shared" si="34"/>
        <v/>
      </c>
    </row>
    <row r="76" spans="1:75" ht="21" customHeight="1">
      <c r="A76" s="38" t="str">
        <f>IF('DATA ENTRY'!$N71="","",'DATA ENTRY'!N71)</f>
        <v/>
      </c>
      <c r="B76" s="156" t="str">
        <f>IF('DATA ENTRY'!$P71="","",'DATA ENTRY'!P71)</f>
        <v/>
      </c>
      <c r="C76" s="155">
        <f>IF('DATA ENTRY'!$L71="","",'DATA ENTRY'!L71)</f>
        <v>69</v>
      </c>
      <c r="D76" s="187" t="str">
        <f>IF('DATA ENTRY'!$M71="","",'DATA ENTRY'!M71)</f>
        <v/>
      </c>
      <c r="E76" s="155" t="str">
        <f>IF('DATA ENTRY'!$Q71="","",'DATA ENTRY'!Q71)</f>
        <v/>
      </c>
      <c r="F76" s="157" t="str">
        <f>IF('DATA ENTRY'!$R71="","",'DATA ENTRY'!R71)</f>
        <v/>
      </c>
      <c r="G76" s="158" t="str">
        <f>IF('DATA ENTRY'!$S71="","",'DATA ENTRY'!S71)</f>
        <v/>
      </c>
      <c r="H76" s="396" t="str">
        <f>IF('સત્રાંત પરિણામ પત્રક '!E76="","",'સત્રાંત પરિણામ પત્રક '!E76)</f>
        <v/>
      </c>
      <c r="I76" s="396" t="str">
        <f>IF('સત્રાંત પરિણામ પત્રક '!F76="","",'સત્રાંત પરિણામ પત્રક '!F76)</f>
        <v/>
      </c>
      <c r="J76" s="396" t="str">
        <f>IF('સત્રાંત પરિણામ પત્રક '!G76="","",'સત્રાંત પરિણામ પત્રક '!G76)</f>
        <v/>
      </c>
      <c r="K76" s="290"/>
      <c r="L76" s="290"/>
      <c r="M76" s="290"/>
      <c r="N76" s="400">
        <f t="shared" si="21"/>
        <v>0</v>
      </c>
      <c r="O76" s="161" t="str">
        <f t="shared" si="20"/>
        <v/>
      </c>
      <c r="P76" s="162"/>
      <c r="Q76" s="163"/>
      <c r="R76" s="159">
        <f>IF('વાર્ષિક પરિણામ પત્રક '!$C76="","",'વાર્ષિક પરિણામ પત્રક '!C76)</f>
        <v>69</v>
      </c>
      <c r="S76" s="396" t="str">
        <f>IF('સત્રાંત પરિણામ પત્રક '!J76="","",'સત્રાંત પરિણામ પત્રક '!J76)</f>
        <v/>
      </c>
      <c r="T76" s="396" t="str">
        <f>IF('સત્રાંત પરિણામ પત્રક '!K76="","",'સત્રાંત પરિણામ પત્રક '!K76)</f>
        <v/>
      </c>
      <c r="U76" s="396" t="str">
        <f>IF('સત્રાંત પરિણામ પત્રક '!L76="","",'સત્રાંત પરિણામ પત્રક '!L76)</f>
        <v/>
      </c>
      <c r="V76" s="290"/>
      <c r="W76" s="290"/>
      <c r="X76" s="290"/>
      <c r="Y76" s="400">
        <f t="shared" si="22"/>
        <v>0</v>
      </c>
      <c r="Z76" s="159" t="str">
        <f t="shared" si="23"/>
        <v/>
      </c>
      <c r="AA76" s="396" t="str">
        <f>IF('સત્રાંત પરિણામ પત્રક '!R76="","",'સત્રાંત પરિણામ પત્રક '!R76)</f>
        <v/>
      </c>
      <c r="AB76" s="396" t="str">
        <f>IF('સત્રાંત પરિણામ પત્રક '!S76="","",'સત્રાંત પરિણામ પત્રક '!S76)</f>
        <v/>
      </c>
      <c r="AC76" s="396" t="str">
        <f>IF('સત્રાંત પરિણામ પત્રક '!T76="","",'સત્રાંત પરિણામ પત્રક '!T76)</f>
        <v/>
      </c>
      <c r="AD76" s="290"/>
      <c r="AE76" s="290"/>
      <c r="AF76" s="290"/>
      <c r="AG76" s="400">
        <f t="shared" si="24"/>
        <v>0</v>
      </c>
      <c r="AH76" s="159" t="str">
        <f t="shared" si="25"/>
        <v/>
      </c>
      <c r="AI76" s="396" t="str">
        <f>IF('સત્રાંત પરિણામ પત્રક '!W76="","",'સત્રાંત પરિણામ પત્રક '!W76)</f>
        <v/>
      </c>
      <c r="AJ76" s="396" t="str">
        <f>IF('સત્રાંત પરિણામ પત્રક '!X76="","",'સત્રાંત પરિણામ પત્રક '!X76)</f>
        <v/>
      </c>
      <c r="AK76" s="396" t="str">
        <f>IF('સત્રાંત પરિણામ પત્રક '!Y76="","",'સત્રાંત પરિણામ પત્રક '!Y76)</f>
        <v/>
      </c>
      <c r="AL76" s="290"/>
      <c r="AM76" s="290"/>
      <c r="AN76" s="290"/>
      <c r="AO76" s="400">
        <f t="shared" si="26"/>
        <v>0</v>
      </c>
      <c r="AP76" s="159" t="str">
        <f t="shared" si="27"/>
        <v/>
      </c>
      <c r="AQ76" s="159">
        <f>IF('વાર્ષિક પરિણામ પત્રક '!$C76="","",'વાર્ષિક પરિણામ પત્રક '!C76)</f>
        <v>69</v>
      </c>
      <c r="AR76" s="396" t="str">
        <f>IF('સત્રાંત પરિણામ પત્રક '!AB76="","",'સત્રાંત પરિણામ પત્રક '!AB76)</f>
        <v/>
      </c>
      <c r="AS76" s="396" t="str">
        <f>IF('સત્રાંત પરિણામ પત્રક '!AC76="","",'સત્રાંત પરિણામ પત્રક '!AC76)</f>
        <v/>
      </c>
      <c r="AT76" s="396" t="str">
        <f>IF('સત્રાંત પરિણામ પત્રક '!AD76="","",'સત્રાંત પરિણામ પત્રક '!AD76)</f>
        <v/>
      </c>
      <c r="AU76" s="290"/>
      <c r="AV76" s="290"/>
      <c r="AW76" s="290"/>
      <c r="AX76" s="402">
        <f t="shared" si="28"/>
        <v>0</v>
      </c>
      <c r="AY76" s="160" t="str">
        <f t="shared" si="29"/>
        <v/>
      </c>
      <c r="AZ76" s="396" t="str">
        <f>IF('સત્રાંત પરિણામ પત્રક '!AH76="","",'સત્રાંત પરિણામ પત્રક '!AH76)</f>
        <v/>
      </c>
      <c r="BA76" s="396" t="str">
        <f>IF('સત્રાંત પરિણામ પત્રક '!AI76="","",'સત્રાંત પરિણામ પત્રક '!AI76)</f>
        <v/>
      </c>
      <c r="BB76" s="396" t="str">
        <f>IF('સત્રાંત પરિણામ પત્રક '!AJ76="","",'સત્રાંત પરિણામ પત્રક '!AJ76)</f>
        <v/>
      </c>
      <c r="BC76" s="290"/>
      <c r="BD76" s="290"/>
      <c r="BE76" s="290"/>
      <c r="BF76" s="402">
        <f t="shared" si="30"/>
        <v>0</v>
      </c>
      <c r="BG76" s="160" t="str">
        <f t="shared" si="31"/>
        <v/>
      </c>
      <c r="BH76" s="396" t="str">
        <f>IF('સત્રાંત પરિણામ પત્રક '!AM76="","",'સત્રાંત પરિણામ પત્રક '!AM76)</f>
        <v/>
      </c>
      <c r="BI76" s="396" t="str">
        <f>IF('સત્રાંત પરિણામ પત્રક '!AN76="","",'સત્રાંત પરિણામ પત્રક '!AN76)</f>
        <v/>
      </c>
      <c r="BJ76" s="396" t="str">
        <f>IF('સત્રાંત પરિણામ પત્રક '!AO76="","",'સત્રાંત પરિણામ પત્રક '!AO76)</f>
        <v/>
      </c>
      <c r="BK76" s="290"/>
      <c r="BL76" s="290"/>
      <c r="BM76" s="290"/>
      <c r="BN76" s="402">
        <f t="shared" si="32"/>
        <v>0</v>
      </c>
      <c r="BO76" s="164" t="str">
        <f t="shared" si="33"/>
        <v/>
      </c>
      <c r="BP76" s="162"/>
      <c r="BQ76" s="163"/>
      <c r="BR76" s="160">
        <f>IF('વાર્ષિક પરિણામ પત્રક '!$C76="","",'વાર્ષિક પરિણામ પત્રક '!C76)</f>
        <v>69</v>
      </c>
      <c r="BS76" s="290"/>
      <c r="BT76" s="3" t="str">
        <f t="shared" si="35"/>
        <v/>
      </c>
      <c r="BU76" s="400">
        <f t="shared" si="19"/>
        <v>0</v>
      </c>
      <c r="BV76" s="400">
        <f t="shared" si="36"/>
        <v>0</v>
      </c>
      <c r="BW76" s="159" t="str">
        <f t="shared" si="34"/>
        <v/>
      </c>
    </row>
    <row r="77" spans="1:75" ht="21" customHeight="1">
      <c r="A77" s="38" t="str">
        <f>IF('DATA ENTRY'!$N72="","",'DATA ENTRY'!N72)</f>
        <v/>
      </c>
      <c r="B77" s="46" t="str">
        <f>IF('DATA ENTRY'!$P72="","",'DATA ENTRY'!P72)</f>
        <v/>
      </c>
      <c r="C77" s="38">
        <f>IF('DATA ENTRY'!$L72="","",'DATA ENTRY'!L72)</f>
        <v>70</v>
      </c>
      <c r="D77" s="186" t="str">
        <f>IF('DATA ENTRY'!$M72="","",'DATA ENTRY'!M72)</f>
        <v/>
      </c>
      <c r="E77" s="38" t="str">
        <f>IF('DATA ENTRY'!$Q72="","",'DATA ENTRY'!Q72)</f>
        <v/>
      </c>
      <c r="F77" s="41" t="str">
        <f>IF('DATA ENTRY'!$R72="","",'DATA ENTRY'!R72)</f>
        <v/>
      </c>
      <c r="G77" s="40" t="str">
        <f>IF('DATA ENTRY'!$S72="","",'DATA ENTRY'!S72)</f>
        <v/>
      </c>
      <c r="H77" s="396" t="str">
        <f>IF('સત્રાંત પરિણામ પત્રક '!E77="","",'સત્રાંત પરિણામ પત્રક '!E77)</f>
        <v/>
      </c>
      <c r="I77" s="396" t="str">
        <f>IF('સત્રાંત પરિણામ પત્રક '!F77="","",'સત્રાંત પરિણામ પત્રક '!F77)</f>
        <v/>
      </c>
      <c r="J77" s="396" t="str">
        <f>IF('સત્રાંત પરિણામ પત્રક '!G77="","",'સત્રાંત પરિણામ પત્રક '!G77)</f>
        <v/>
      </c>
      <c r="K77" s="290"/>
      <c r="L77" s="290"/>
      <c r="M77" s="290"/>
      <c r="N77" s="397">
        <f t="shared" si="21"/>
        <v>0</v>
      </c>
      <c r="O77" s="4" t="str">
        <f t="shared" si="20"/>
        <v/>
      </c>
      <c r="P77" s="162"/>
      <c r="Q77" s="163"/>
      <c r="R77" s="4">
        <f>IF('વાર્ષિક પરિણામ પત્રક '!$C77="","",'વાર્ષિક પરિણામ પત્રક '!C77)</f>
        <v>70</v>
      </c>
      <c r="S77" s="396" t="str">
        <f>IF('સત્રાંત પરિણામ પત્રક '!J77="","",'સત્રાંત પરિણામ પત્રક '!J77)</f>
        <v/>
      </c>
      <c r="T77" s="396" t="str">
        <f>IF('સત્રાંત પરિણામ પત્રક '!K77="","",'સત્રાંત પરિણામ પત્રક '!K77)</f>
        <v/>
      </c>
      <c r="U77" s="396" t="str">
        <f>IF('સત્રાંત પરિણામ પત્રક '!L77="","",'સત્રાંત પરિણામ પત્રક '!L77)</f>
        <v/>
      </c>
      <c r="V77" s="290"/>
      <c r="W77" s="290"/>
      <c r="X77" s="290"/>
      <c r="Y77" s="397">
        <f t="shared" si="22"/>
        <v>0</v>
      </c>
      <c r="Z77" s="4" t="str">
        <f t="shared" si="23"/>
        <v/>
      </c>
      <c r="AA77" s="396" t="str">
        <f>IF('સત્રાંત પરિણામ પત્રક '!R77="","",'સત્રાંત પરિણામ પત્રક '!R77)</f>
        <v/>
      </c>
      <c r="AB77" s="396" t="str">
        <f>IF('સત્રાંત પરિણામ પત્રક '!S77="","",'સત્રાંત પરિણામ પત્રક '!S77)</f>
        <v/>
      </c>
      <c r="AC77" s="396" t="str">
        <f>IF('સત્રાંત પરિણામ પત્રક '!T77="","",'સત્રાંત પરિણામ પત્રક '!T77)</f>
        <v/>
      </c>
      <c r="AD77" s="290"/>
      <c r="AE77" s="290"/>
      <c r="AF77" s="290"/>
      <c r="AG77" s="397">
        <f t="shared" si="24"/>
        <v>0</v>
      </c>
      <c r="AH77" s="4" t="str">
        <f t="shared" si="25"/>
        <v/>
      </c>
      <c r="AI77" s="396" t="str">
        <f>IF('સત્રાંત પરિણામ પત્રક '!W77="","",'સત્રાંત પરિણામ પત્રક '!W77)</f>
        <v/>
      </c>
      <c r="AJ77" s="396" t="str">
        <f>IF('સત્રાંત પરિણામ પત્રક '!X77="","",'સત્રાંત પરિણામ પત્રક '!X77)</f>
        <v/>
      </c>
      <c r="AK77" s="396" t="str">
        <f>IF('સત્રાંત પરિણામ પત્રક '!Y77="","",'સત્રાંત પરિણામ પત્રક '!Y77)</f>
        <v/>
      </c>
      <c r="AL77" s="290"/>
      <c r="AM77" s="290"/>
      <c r="AN77" s="290"/>
      <c r="AO77" s="397">
        <f t="shared" si="26"/>
        <v>0</v>
      </c>
      <c r="AP77" s="4" t="str">
        <f t="shared" si="27"/>
        <v/>
      </c>
      <c r="AQ77" s="4">
        <f>IF('વાર્ષિક પરિણામ પત્રક '!$C77="","",'વાર્ષિક પરિણામ પત્રક '!C77)</f>
        <v>70</v>
      </c>
      <c r="AR77" s="396" t="str">
        <f>IF('સત્રાંત પરિણામ પત્રક '!AB77="","",'સત્રાંત પરિણામ પત્રક '!AB77)</f>
        <v/>
      </c>
      <c r="AS77" s="396" t="str">
        <f>IF('સત્રાંત પરિણામ પત્રક '!AC77="","",'સત્રાંત પરિણામ પત્રક '!AC77)</f>
        <v/>
      </c>
      <c r="AT77" s="396" t="str">
        <f>IF('સત્રાંત પરિણામ પત્રક '!AD77="","",'સત્રાંત પરિણામ પત્રક '!AD77)</f>
        <v/>
      </c>
      <c r="AU77" s="290"/>
      <c r="AV77" s="290"/>
      <c r="AW77" s="290"/>
      <c r="AX77" s="401">
        <f t="shared" si="28"/>
        <v>0</v>
      </c>
      <c r="AY77" s="42" t="str">
        <f t="shared" si="29"/>
        <v/>
      </c>
      <c r="AZ77" s="396" t="str">
        <f>IF('સત્રાંત પરિણામ પત્રક '!AH77="","",'સત્રાંત પરિણામ પત્રક '!AH77)</f>
        <v/>
      </c>
      <c r="BA77" s="396" t="str">
        <f>IF('સત્રાંત પરિણામ પત્રક '!AI77="","",'સત્રાંત પરિણામ પત્રક '!AI77)</f>
        <v/>
      </c>
      <c r="BB77" s="396" t="str">
        <f>IF('સત્રાંત પરિણામ પત્રક '!AJ77="","",'સત્રાંત પરિણામ પત્રક '!AJ77)</f>
        <v/>
      </c>
      <c r="BC77" s="290"/>
      <c r="BD77" s="290"/>
      <c r="BE77" s="290"/>
      <c r="BF77" s="401">
        <f t="shared" si="30"/>
        <v>0</v>
      </c>
      <c r="BG77" s="42" t="str">
        <f t="shared" si="31"/>
        <v/>
      </c>
      <c r="BH77" s="396" t="str">
        <f>IF('સત્રાંત પરિણામ પત્રક '!AM77="","",'સત્રાંત પરિણામ પત્રક '!AM77)</f>
        <v/>
      </c>
      <c r="BI77" s="396" t="str">
        <f>IF('સત્રાંત પરિણામ પત્રક '!AN77="","",'સત્રાંત પરિણામ પત્રક '!AN77)</f>
        <v/>
      </c>
      <c r="BJ77" s="396" t="str">
        <f>IF('સત્રાંત પરિણામ પત્રક '!AO77="","",'સત્રાંત પરિણામ પત્રક '!AO77)</f>
        <v/>
      </c>
      <c r="BK77" s="290"/>
      <c r="BL77" s="290"/>
      <c r="BM77" s="290"/>
      <c r="BN77" s="401">
        <f t="shared" si="32"/>
        <v>0</v>
      </c>
      <c r="BO77" s="42" t="str">
        <f t="shared" si="33"/>
        <v/>
      </c>
      <c r="BP77" s="162"/>
      <c r="BQ77" s="163"/>
      <c r="BR77" s="42">
        <f>IF('વાર્ષિક પરિણામ પત્રક '!$C77="","",'વાર્ષિક પરિણામ પત્રક '!C77)</f>
        <v>70</v>
      </c>
      <c r="BS77" s="290"/>
      <c r="BT77" s="3" t="str">
        <f t="shared" si="35"/>
        <v/>
      </c>
      <c r="BU77" s="397">
        <f t="shared" si="19"/>
        <v>0</v>
      </c>
      <c r="BV77" s="397">
        <f t="shared" si="36"/>
        <v>0</v>
      </c>
      <c r="BW77" s="4" t="str">
        <f t="shared" si="34"/>
        <v/>
      </c>
    </row>
    <row r="78" spans="1:75" s="119" customFormat="1" ht="21" customHeight="1">
      <c r="A78" s="116"/>
      <c r="B78" s="116"/>
      <c r="C78" s="117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116"/>
      <c r="O78" s="116"/>
      <c r="P78" s="43"/>
      <c r="Q78" s="43"/>
      <c r="R78" s="116"/>
      <c r="S78" s="43"/>
      <c r="T78" s="43"/>
      <c r="U78" s="43"/>
      <c r="V78" s="43"/>
      <c r="W78" s="43"/>
      <c r="X78" s="43"/>
      <c r="Y78" s="116"/>
      <c r="Z78" s="116"/>
      <c r="AA78" s="43"/>
      <c r="AB78" s="43"/>
      <c r="AC78" s="43"/>
      <c r="AD78" s="43"/>
      <c r="AE78" s="43"/>
      <c r="AF78" s="43"/>
      <c r="AG78" s="116"/>
      <c r="AH78" s="116"/>
      <c r="AI78" s="43"/>
      <c r="AJ78" s="43"/>
      <c r="AK78" s="43"/>
      <c r="AL78" s="43"/>
      <c r="AM78" s="43"/>
      <c r="AN78" s="43"/>
      <c r="AO78" s="116"/>
      <c r="AP78" s="116"/>
      <c r="AQ78" s="116"/>
      <c r="AR78" s="43"/>
      <c r="AS78" s="43"/>
      <c r="AT78" s="43"/>
      <c r="AU78" s="43"/>
      <c r="AV78" s="43"/>
      <c r="AW78" s="43"/>
      <c r="AX78" s="116"/>
      <c r="AY78" s="116"/>
      <c r="AZ78" s="43"/>
      <c r="BA78" s="43"/>
      <c r="BB78" s="43"/>
      <c r="BC78" s="43"/>
      <c r="BD78" s="43"/>
      <c r="BE78" s="43"/>
      <c r="BF78" s="116"/>
      <c r="BG78" s="116"/>
      <c r="BH78" s="43"/>
      <c r="BI78" s="43"/>
      <c r="BJ78" s="43"/>
      <c r="BK78" s="43"/>
      <c r="BL78" s="43"/>
      <c r="BM78" s="43"/>
      <c r="BN78" s="116"/>
      <c r="BO78" s="116"/>
      <c r="BP78" s="43"/>
      <c r="BQ78" s="43"/>
      <c r="BR78" s="116"/>
      <c r="BS78" s="43"/>
      <c r="BT78" s="43"/>
      <c r="BU78" s="116"/>
      <c r="BV78" s="118"/>
      <c r="BW78" s="116"/>
    </row>
    <row r="79" spans="1:75" s="119" customFormat="1" ht="11.25" customHeight="1">
      <c r="A79" s="116"/>
      <c r="B79" s="116"/>
      <c r="C79" s="117"/>
      <c r="D79" s="43"/>
      <c r="E79" s="43"/>
      <c r="F79" s="43"/>
      <c r="G79" s="43"/>
      <c r="H79" s="43"/>
      <c r="I79" s="43"/>
      <c r="J79" s="43"/>
      <c r="K79" s="43"/>
      <c r="L79" s="43"/>
      <c r="M79" s="43"/>
      <c r="N79" s="116"/>
      <c r="O79" s="116"/>
      <c r="P79" s="43"/>
      <c r="Q79" s="43"/>
      <c r="R79" s="116"/>
      <c r="S79" s="43"/>
      <c r="T79" s="43"/>
      <c r="U79" s="43"/>
      <c r="V79" s="43"/>
      <c r="W79" s="43"/>
      <c r="X79" s="43"/>
      <c r="Y79" s="116"/>
      <c r="Z79" s="116"/>
      <c r="AA79" s="43"/>
      <c r="AB79" s="43"/>
      <c r="AC79" s="43"/>
      <c r="AD79" s="43"/>
      <c r="AE79" s="43"/>
      <c r="AF79" s="43"/>
      <c r="AG79" s="116"/>
      <c r="AH79" s="116"/>
      <c r="AI79" s="43"/>
      <c r="AJ79" s="43"/>
      <c r="AK79" s="43"/>
      <c r="AL79" s="43"/>
      <c r="AM79" s="43"/>
      <c r="AN79" s="43"/>
      <c r="AO79" s="116"/>
      <c r="AP79" s="116"/>
      <c r="AQ79" s="116"/>
      <c r="AR79" s="43"/>
      <c r="AS79" s="43"/>
      <c r="AT79" s="43"/>
      <c r="AU79" s="43"/>
      <c r="AV79" s="43"/>
      <c r="AW79" s="43"/>
      <c r="AX79" s="116"/>
      <c r="AY79" s="116"/>
      <c r="AZ79" s="43"/>
      <c r="BA79" s="43"/>
      <c r="BB79" s="43"/>
      <c r="BC79" s="43"/>
      <c r="BD79" s="43"/>
      <c r="BE79" s="43"/>
      <c r="BF79" s="116"/>
      <c r="BG79" s="116"/>
      <c r="BH79" s="43"/>
      <c r="BI79" s="43"/>
      <c r="BJ79" s="43"/>
      <c r="BK79" s="43"/>
      <c r="BL79" s="43"/>
      <c r="BM79" s="43"/>
      <c r="BN79" s="116"/>
      <c r="BO79" s="116"/>
      <c r="BP79" s="43"/>
      <c r="BQ79" s="43"/>
      <c r="BR79" s="116"/>
      <c r="BS79" s="43"/>
      <c r="BT79" s="43"/>
      <c r="BU79" s="116"/>
      <c r="BV79" s="118"/>
      <c r="BW79" s="116"/>
    </row>
    <row r="80" spans="1:75" ht="12.75" hidden="1">
      <c r="A80" s="76"/>
      <c r="B80" s="76"/>
      <c r="C80" s="44"/>
      <c r="D80" s="76"/>
      <c r="E80" s="44"/>
      <c r="F80" s="76"/>
    </row>
    <row r="81" spans="1:6" ht="12.75" hidden="1">
      <c r="A81" s="76"/>
      <c r="B81" s="76" t="s">
        <v>85</v>
      </c>
      <c r="C81" s="44" t="s">
        <v>97</v>
      </c>
      <c r="D81" s="76" t="s">
        <v>97</v>
      </c>
      <c r="E81" s="44"/>
      <c r="F81" s="76" t="s">
        <v>101</v>
      </c>
    </row>
    <row r="82" spans="1:6" ht="12.75" hidden="1">
      <c r="A82" s="106" t="s">
        <v>84</v>
      </c>
      <c r="B82" s="76">
        <f>SUMPRODUCT(-(-(A8:A80="OBC")),-(-(B8:B80="BOY")))</f>
        <v>0</v>
      </c>
      <c r="C82" s="76"/>
      <c r="D82" s="76">
        <f>SUMPRODUCT(-(-(A8:A80="OBC")),-(-(B8:B80="GIRL")))</f>
        <v>0</v>
      </c>
      <c r="E82" s="44"/>
      <c r="F82" s="76">
        <f>B82+D82</f>
        <v>0</v>
      </c>
    </row>
    <row r="83" spans="1:6" ht="12.75" hidden="1">
      <c r="A83" s="106" t="s">
        <v>98</v>
      </c>
      <c r="B83" s="76">
        <f>SUMPRODUCT(-(-(A8:A80="SC")),-(-(B8:B80="BOY")))</f>
        <v>0</v>
      </c>
      <c r="C83" s="76"/>
      <c r="D83" s="76">
        <f>SUMPRODUCT(-(-(A8:A80="SC")),-(-(B8:B80="GIRL")))</f>
        <v>0</v>
      </c>
      <c r="E83" s="44"/>
      <c r="F83" s="76">
        <f>B83+D83</f>
        <v>0</v>
      </c>
    </row>
    <row r="84" spans="1:6" ht="12.75" hidden="1">
      <c r="A84" s="106" t="s">
        <v>100</v>
      </c>
      <c r="B84" s="76">
        <f>SUMPRODUCT(-(-(A8:A80="ST")),-(-(B8:B80="BOY")))</f>
        <v>0</v>
      </c>
      <c r="C84" s="76"/>
      <c r="D84" s="76">
        <f>SUMPRODUCT(-(-(A8:A80="ST")),-(-(B8:B80="GIRL")))</f>
        <v>0</v>
      </c>
      <c r="E84" s="44"/>
      <c r="F84" s="76">
        <f>B84+D84</f>
        <v>0</v>
      </c>
    </row>
    <row r="85" spans="1:6" ht="12.75" hidden="1">
      <c r="A85" s="106" t="s">
        <v>99</v>
      </c>
      <c r="B85" s="76">
        <f>SUMPRODUCT(-(-(A8:A80="OPEN")),-(-(B8:B80="BOY")))</f>
        <v>0</v>
      </c>
      <c r="C85" s="76"/>
      <c r="D85" s="76">
        <f>SUMPRODUCT(-(-(A8:A80="OPEN")),-(-(B8:B80="GIRL")))</f>
        <v>0</v>
      </c>
      <c r="E85" s="44"/>
      <c r="F85" s="76">
        <f>B85+D85</f>
        <v>0</v>
      </c>
    </row>
    <row r="86" spans="1:6" ht="12.75" hidden="1">
      <c r="A86" s="106" t="s">
        <v>101</v>
      </c>
      <c r="B86" s="76">
        <f>SUM(B82:B85)</f>
        <v>0</v>
      </c>
      <c r="C86" s="76"/>
      <c r="D86" s="76">
        <f>SUM(D82:D85)</f>
        <v>0</v>
      </c>
      <c r="E86" s="44"/>
      <c r="F86" s="76">
        <f>B86+D86</f>
        <v>0</v>
      </c>
    </row>
  </sheetData>
  <sheetProtection password="994C" sheet="1" objects="1" scenarios="1" formatCells="0" autoFilter="0"/>
  <autoFilter ref="C7:C8"/>
  <customSheetViews>
    <customSheetView guid="{73C551D6-6894-4ED7-BC5C-4906C9A23FC5}" hiddenRows="1">
      <selection activeCell="BI20" sqref="BI20"/>
      <pageMargins left="0.25" right="0.25" top="0.75" bottom="0.75" header="0.3" footer="0.3"/>
      <pageSetup paperSize="9" pageOrder="overThenDown" orientation="portrait" blackAndWhite="1" r:id="rId1"/>
      <headerFooter alignWithMargins="0"/>
    </customSheetView>
    <customSheetView guid="{EA6B0EC3-BB73-4DF1-A5C6-38A113AF26EE}" showGridLines="0" hiddenRows="1" hiddenColumns="1" topLeftCell="C1">
      <pane xSplit="2" ySplit="7" topLeftCell="E8" activePane="bottomRight" state="frozen"/>
      <selection pane="bottomRight" activeCell="BP1" sqref="BP1"/>
      <pageMargins left="0.25" right="0.25" top="0.5" bottom="0.25" header="0.3" footer="0.3"/>
      <pageSetup paperSize="9" pageOrder="overThenDown" orientation="portrait" blackAndWhite="1" r:id="rId2"/>
      <headerFooter alignWithMargins="0"/>
    </customSheetView>
  </customSheetViews>
  <mergeCells count="55">
    <mergeCell ref="BC5:BE5"/>
    <mergeCell ref="BH4:BO4"/>
    <mergeCell ref="AZ5:BB5"/>
    <mergeCell ref="AX5:AX7"/>
    <mergeCell ref="AQ4:AQ7"/>
    <mergeCell ref="AY5:AY7"/>
    <mergeCell ref="AU5:AW5"/>
    <mergeCell ref="BG5:BG7"/>
    <mergeCell ref="AZ4:BG4"/>
    <mergeCell ref="BF5:BF7"/>
    <mergeCell ref="BH5:BJ5"/>
    <mergeCell ref="AR4:AY4"/>
    <mergeCell ref="AR5:AT5"/>
    <mergeCell ref="BW4:BW7"/>
    <mergeCell ref="BT4:BT7"/>
    <mergeCell ref="BV4:BV7"/>
    <mergeCell ref="BS4:BS6"/>
    <mergeCell ref="BK5:BM5"/>
    <mergeCell ref="BO5:BO7"/>
    <mergeCell ref="BN5:BN7"/>
    <mergeCell ref="BU4:BU6"/>
    <mergeCell ref="BR4:BR7"/>
    <mergeCell ref="C2:O2"/>
    <mergeCell ref="S1:AP2"/>
    <mergeCell ref="AL5:AN5"/>
    <mergeCell ref="AP5:AP7"/>
    <mergeCell ref="AO5:AO7"/>
    <mergeCell ref="S5:U5"/>
    <mergeCell ref="Z5:Z7"/>
    <mergeCell ref="F4:F7"/>
    <mergeCell ref="AI5:AK5"/>
    <mergeCell ref="AA4:AH4"/>
    <mergeCell ref="V5:X5"/>
    <mergeCell ref="AA3:AP3"/>
    <mergeCell ref="AI4:AP4"/>
    <mergeCell ref="I3:M3"/>
    <mergeCell ref="H4:O4"/>
    <mergeCell ref="AA5:AC5"/>
    <mergeCell ref="AH5:AH7"/>
    <mergeCell ref="AD5:AF5"/>
    <mergeCell ref="S4:Z4"/>
    <mergeCell ref="R4:R7"/>
    <mergeCell ref="AG5:AG7"/>
    <mergeCell ref="A4:A7"/>
    <mergeCell ref="B4:B7"/>
    <mergeCell ref="G3:H3"/>
    <mergeCell ref="Y5:Y7"/>
    <mergeCell ref="K5:M5"/>
    <mergeCell ref="H5:J5"/>
    <mergeCell ref="D4:D7"/>
    <mergeCell ref="E4:E7"/>
    <mergeCell ref="G4:G7"/>
    <mergeCell ref="N5:N7"/>
    <mergeCell ref="O5:O7"/>
    <mergeCell ref="C4:C6"/>
  </mergeCells>
  <phoneticPr fontId="4" type="noConversion"/>
  <hyperlinks>
    <hyperlink ref="C2" r:id="rId3"/>
  </hyperlinks>
  <pageMargins left="0.25" right="0.25" top="0.5" bottom="0.25" header="0.3" footer="0.3"/>
  <pageSetup paperSize="9" pageOrder="overThenDown" orientation="portrait" blackAndWhite="1" r:id="rId4"/>
  <headerFooter alignWithMargins="0"/>
  <drawing r:id="rId5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6">
    <tabColor rgb="FFCC00FF"/>
  </sheetPr>
  <dimension ref="A1:W44"/>
  <sheetViews>
    <sheetView workbookViewId="0">
      <selection activeCell="K9" sqref="K9"/>
    </sheetView>
  </sheetViews>
  <sheetFormatPr defaultColWidth="0" defaultRowHeight="13.5" zeroHeight="1"/>
  <cols>
    <col min="1" max="1" width="1.7109375" style="190" customWidth="1"/>
    <col min="2" max="2" width="10.7109375" style="190" customWidth="1"/>
    <col min="3" max="3" width="5" style="190" customWidth="1"/>
    <col min="4" max="4" width="7.140625" style="190" customWidth="1"/>
    <col min="5" max="5" width="9.140625" style="190" customWidth="1"/>
    <col min="6" max="6" width="14.140625" style="190" customWidth="1"/>
    <col min="7" max="7" width="6.42578125" style="190" customWidth="1"/>
    <col min="8" max="8" width="7" style="190" customWidth="1"/>
    <col min="9" max="9" width="7.42578125" style="190" customWidth="1"/>
    <col min="10" max="10" width="3.28515625" style="190" customWidth="1"/>
    <col min="11" max="11" width="4.28515625" style="190" customWidth="1"/>
    <col min="12" max="12" width="1.28515625" style="190" customWidth="1"/>
    <col min="13" max="13" width="4.28515625" style="190" customWidth="1"/>
    <col min="14" max="14" width="4.5703125" style="190" customWidth="1"/>
    <col min="15" max="15" width="8.7109375" style="190" customWidth="1"/>
    <col min="16" max="16" width="7" style="190" customWidth="1"/>
    <col min="17" max="17" width="6.85546875" style="190" customWidth="1"/>
    <col min="18" max="18" width="8.5703125" style="190" customWidth="1"/>
    <col min="19" max="19" width="8.28515625" style="190" customWidth="1"/>
    <col min="20" max="20" width="13.42578125" style="190" customWidth="1"/>
    <col min="21" max="21" width="5" style="190" customWidth="1"/>
    <col min="22" max="22" width="1.140625" style="190" customWidth="1"/>
    <col min="23" max="23" width="1.28515625" style="190" customWidth="1"/>
    <col min="24" max="16384" width="9.140625" style="190" hidden="1"/>
  </cols>
  <sheetData>
    <row r="1" spans="1:22" ht="49.9" customHeight="1" thickBot="1">
      <c r="A1" s="189"/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265"/>
      <c r="P1" s="189"/>
      <c r="Q1" s="189"/>
      <c r="R1" s="189"/>
      <c r="S1" s="189"/>
      <c r="T1" s="189"/>
      <c r="U1" s="189"/>
      <c r="V1" s="189"/>
    </row>
    <row r="2" spans="1:22" ht="35.450000000000003" customHeight="1">
      <c r="A2" s="191"/>
      <c r="B2" s="777" t="s">
        <v>56</v>
      </c>
      <c r="C2" s="777"/>
      <c r="D2" s="777"/>
      <c r="E2" s="777"/>
      <c r="F2" s="777"/>
      <c r="G2" s="777"/>
      <c r="H2" s="777"/>
      <c r="I2" s="777"/>
      <c r="J2" s="192"/>
      <c r="K2" s="189"/>
      <c r="L2" s="193"/>
      <c r="M2" s="778" t="s">
        <v>56</v>
      </c>
      <c r="N2" s="778"/>
      <c r="O2" s="778"/>
      <c r="P2" s="778"/>
      <c r="Q2" s="778"/>
      <c r="R2" s="778"/>
      <c r="S2" s="778"/>
      <c r="T2" s="778"/>
      <c r="U2" s="778"/>
      <c r="V2" s="194"/>
    </row>
    <row r="3" spans="1:22" ht="30" customHeight="1">
      <c r="A3" s="195"/>
      <c r="B3" s="785" t="s">
        <v>102</v>
      </c>
      <c r="C3" s="785"/>
      <c r="D3" s="785"/>
      <c r="E3" s="785"/>
      <c r="F3" s="785"/>
      <c r="G3" s="786" t="str">
        <f>'વાર્ષિક ટાઇટલ પેઇઝ  '!D18</f>
        <v>;FAZSF\9F</v>
      </c>
      <c r="H3" s="786"/>
      <c r="I3" s="786"/>
      <c r="J3" s="196"/>
      <c r="K3" s="189"/>
      <c r="L3" s="197"/>
      <c r="M3" s="779" t="s">
        <v>57</v>
      </c>
      <c r="N3" s="779"/>
      <c r="O3" s="779"/>
      <c r="P3" s="779" t="str">
        <f>VLOOKUP(U5,'વાર્ષિક પરિણામ પત્રક '!C6:BW62,2,0)</f>
        <v/>
      </c>
      <c r="Q3" s="779"/>
      <c r="R3" s="779"/>
      <c r="S3" s="779"/>
      <c r="T3" s="779"/>
      <c r="U3" s="502"/>
      <c r="V3" s="198"/>
    </row>
    <row r="4" spans="1:22" s="204" customFormat="1" ht="8.25" customHeight="1" thickBot="1">
      <c r="A4" s="199"/>
      <c r="B4" s="780"/>
      <c r="C4" s="780"/>
      <c r="D4" s="501"/>
      <c r="E4" s="783"/>
      <c r="F4" s="783"/>
      <c r="G4" s="501"/>
      <c r="H4" s="780"/>
      <c r="I4" s="780"/>
      <c r="J4" s="200"/>
      <c r="K4" s="201"/>
      <c r="L4" s="202"/>
      <c r="M4" s="183"/>
      <c r="N4" s="183"/>
      <c r="O4" s="183"/>
      <c r="P4" s="183"/>
      <c r="Q4" s="183"/>
      <c r="R4" s="183"/>
      <c r="S4" s="183"/>
      <c r="T4" s="183"/>
      <c r="U4" s="183"/>
      <c r="V4" s="203"/>
    </row>
    <row r="5" spans="1:22" s="204" customFormat="1" ht="36.6" customHeight="1" thickTop="1" thickBot="1">
      <c r="A5" s="199"/>
      <c r="B5" s="780"/>
      <c r="C5" s="780"/>
      <c r="D5" s="232"/>
      <c r="E5" s="784" t="s">
        <v>58</v>
      </c>
      <c r="F5" s="784"/>
      <c r="G5" s="232"/>
      <c r="H5" s="780"/>
      <c r="I5" s="780"/>
      <c r="J5" s="200"/>
      <c r="K5" s="201"/>
      <c r="L5" s="202"/>
      <c r="M5" s="782" t="s">
        <v>59</v>
      </c>
      <c r="N5" s="782"/>
      <c r="O5" s="67">
        <f>IF('વાર્ષિક પરિણામ પત્રક '!$E3="","",'વાર્ષિક પરિણામ પત્રક '!E3)</f>
        <v>6</v>
      </c>
      <c r="P5" s="782" t="s">
        <v>82</v>
      </c>
      <c r="Q5" s="782"/>
      <c r="R5" s="66" t="str">
        <f>VLOOKUP(U5,'વાર્ષિક પરિણામ પત્રક '!C6:BW62,5,0)</f>
        <v/>
      </c>
      <c r="S5" s="781" t="s">
        <v>60</v>
      </c>
      <c r="T5" s="781"/>
      <c r="U5" s="385">
        <v>1</v>
      </c>
      <c r="V5" s="203"/>
    </row>
    <row r="6" spans="1:22" s="204" customFormat="1" ht="13.15" customHeight="1" thickTop="1">
      <c r="A6" s="199"/>
      <c r="B6" s="180"/>
      <c r="C6" s="180"/>
      <c r="D6" s="501"/>
      <c r="E6" s="780"/>
      <c r="F6" s="780"/>
      <c r="G6" s="180"/>
      <c r="H6" s="180"/>
      <c r="I6" s="180"/>
      <c r="J6" s="200"/>
      <c r="K6" s="201"/>
      <c r="L6" s="202"/>
      <c r="M6" s="205"/>
      <c r="N6" s="206"/>
      <c r="O6" s="206"/>
      <c r="P6" s="207"/>
      <c r="Q6" s="807" t="s">
        <v>61</v>
      </c>
      <c r="R6" s="807" t="s">
        <v>62</v>
      </c>
      <c r="S6" s="807" t="s">
        <v>63</v>
      </c>
      <c r="T6" s="801" t="s">
        <v>64</v>
      </c>
      <c r="U6" s="802"/>
      <c r="V6" s="203"/>
    </row>
    <row r="7" spans="1:22" ht="15.6" customHeight="1">
      <c r="A7" s="195"/>
      <c r="B7" s="182"/>
      <c r="C7" s="182"/>
      <c r="D7" s="790" t="s">
        <v>65</v>
      </c>
      <c r="E7" s="790"/>
      <c r="F7" s="790"/>
      <c r="G7" s="790"/>
      <c r="H7" s="182"/>
      <c r="I7" s="182"/>
      <c r="J7" s="196"/>
      <c r="K7" s="189"/>
      <c r="L7" s="197"/>
      <c r="M7" s="791" t="s">
        <v>54</v>
      </c>
      <c r="N7" s="793" t="s">
        <v>66</v>
      </c>
      <c r="O7" s="793"/>
      <c r="P7" s="794"/>
      <c r="Q7" s="791"/>
      <c r="R7" s="808"/>
      <c r="S7" s="808"/>
      <c r="T7" s="803"/>
      <c r="U7" s="804"/>
      <c r="V7" s="198"/>
    </row>
    <row r="8" spans="1:22" ht="15.6" customHeight="1">
      <c r="A8" s="195"/>
      <c r="B8" s="182"/>
      <c r="C8" s="182"/>
      <c r="D8" s="180"/>
      <c r="E8" s="180"/>
      <c r="F8" s="180"/>
      <c r="G8" s="182"/>
      <c r="H8" s="182"/>
      <c r="I8" s="182"/>
      <c r="J8" s="196"/>
      <c r="K8" s="189"/>
      <c r="L8" s="197"/>
      <c r="M8" s="792"/>
      <c r="N8" s="795"/>
      <c r="O8" s="795"/>
      <c r="P8" s="796"/>
      <c r="Q8" s="792"/>
      <c r="R8" s="809"/>
      <c r="S8" s="809"/>
      <c r="T8" s="805"/>
      <c r="U8" s="806"/>
      <c r="V8" s="198"/>
    </row>
    <row r="9" spans="1:22" ht="30" customHeight="1">
      <c r="A9" s="195"/>
      <c r="B9" s="182"/>
      <c r="C9" s="182"/>
      <c r="D9" s="797" t="s">
        <v>157</v>
      </c>
      <c r="E9" s="797"/>
      <c r="F9" s="797"/>
      <c r="G9" s="797"/>
      <c r="H9" s="182"/>
      <c r="I9" s="182"/>
      <c r="J9" s="196"/>
      <c r="K9" s="189"/>
      <c r="L9" s="197"/>
      <c r="M9" s="497">
        <v>1</v>
      </c>
      <c r="N9" s="798" t="s">
        <v>4</v>
      </c>
      <c r="O9" s="799"/>
      <c r="P9" s="800"/>
      <c r="Q9" s="503">
        <v>200</v>
      </c>
      <c r="R9" s="496">
        <f>VLOOKUP(U5,'વાર્ષિક પરિણામ પત્રક '!C6:BW77,12,0)</f>
        <v>0</v>
      </c>
      <c r="S9" s="496" t="str">
        <f>VLOOKUP(U5,'વાર્ષિક પરિણામ પત્રક '!C6:BW77,13,0)</f>
        <v/>
      </c>
      <c r="T9" s="789"/>
      <c r="U9" s="789"/>
      <c r="V9" s="198"/>
    </row>
    <row r="10" spans="1:22" ht="4.5" customHeight="1">
      <c r="A10" s="195"/>
      <c r="B10" s="182"/>
      <c r="C10" s="182"/>
      <c r="D10" s="182"/>
      <c r="E10" s="182"/>
      <c r="F10" s="182"/>
      <c r="G10" s="182"/>
      <c r="H10" s="182"/>
      <c r="I10" s="182"/>
      <c r="J10" s="196"/>
      <c r="K10" s="189"/>
      <c r="L10" s="197"/>
      <c r="M10" s="814">
        <v>2</v>
      </c>
      <c r="N10" s="816" t="s">
        <v>6</v>
      </c>
      <c r="O10" s="817"/>
      <c r="P10" s="818"/>
      <c r="Q10" s="775">
        <v>200</v>
      </c>
      <c r="R10" s="775">
        <f>VLOOKUP(U5,'વાર્ષિક પરિણામ પત્રક '!C6:BW77,31,0)</f>
        <v>0</v>
      </c>
      <c r="S10" s="775" t="str">
        <f>VLOOKUP(U5,'વાર્ષિક પરિણામ પત્રક '!C6:BW77,32,0)</f>
        <v/>
      </c>
      <c r="T10" s="789"/>
      <c r="U10" s="789"/>
      <c r="V10" s="198"/>
    </row>
    <row r="11" spans="1:22" s="214" customFormat="1" ht="21.6" customHeight="1">
      <c r="A11" s="208"/>
      <c r="B11" s="209" t="s">
        <v>59</v>
      </c>
      <c r="C11" s="827">
        <f>O5</f>
        <v>6</v>
      </c>
      <c r="D11" s="827"/>
      <c r="E11" s="209"/>
      <c r="F11" s="209"/>
      <c r="G11" s="209"/>
      <c r="H11" s="500" t="s">
        <v>67</v>
      </c>
      <c r="I11" s="48" t="str">
        <f>IF('વાર્ષિક ટાઇટલ પેઇઝ  '!$O11="","",'વાર્ષિક ટાઇટલ પેઇઝ  '!O11)</f>
        <v>-</v>
      </c>
      <c r="J11" s="210"/>
      <c r="K11" s="211"/>
      <c r="L11" s="212"/>
      <c r="M11" s="815"/>
      <c r="N11" s="819"/>
      <c r="O11" s="820"/>
      <c r="P11" s="821"/>
      <c r="Q11" s="776"/>
      <c r="R11" s="776"/>
      <c r="S11" s="776"/>
      <c r="T11" s="789"/>
      <c r="U11" s="789"/>
      <c r="V11" s="213"/>
    </row>
    <row r="12" spans="1:22" s="214" customFormat="1" ht="22.9" customHeight="1">
      <c r="A12" s="208"/>
      <c r="B12" s="209"/>
      <c r="C12" s="209"/>
      <c r="D12" s="499" t="s">
        <v>45</v>
      </c>
      <c r="E12" s="826" t="str">
        <f>IF('વાર્ષિક ટાઇટલ પેઇઝ  '!$K8="","",'વાર્ષિક ટાઇટલ પેઇઝ  '!K8)</f>
        <v/>
      </c>
      <c r="F12" s="826"/>
      <c r="G12" s="209"/>
      <c r="H12" s="209"/>
      <c r="I12" s="499"/>
      <c r="J12" s="210"/>
      <c r="K12" s="211"/>
      <c r="L12" s="212"/>
      <c r="M12" s="814">
        <v>3</v>
      </c>
      <c r="N12" s="816" t="s">
        <v>170</v>
      </c>
      <c r="O12" s="817"/>
      <c r="P12" s="818"/>
      <c r="Q12" s="775">
        <v>200</v>
      </c>
      <c r="R12" s="775">
        <f>VLOOKUP(U5,'વાર્ષિક પરિણામ પત્રક '!C6:BW77,48,0)</f>
        <v>0</v>
      </c>
      <c r="S12" s="775" t="str">
        <f>VLOOKUP(U5,'વાર્ષિક પરિણામ પત્રક '!C6:BW77,49,0)</f>
        <v/>
      </c>
      <c r="T12" s="822"/>
      <c r="U12" s="823"/>
      <c r="V12" s="213"/>
    </row>
    <row r="13" spans="1:22" s="214" customFormat="1" ht="7.15" customHeight="1">
      <c r="A13" s="208"/>
      <c r="B13" s="209"/>
      <c r="C13" s="209"/>
      <c r="D13" s="499"/>
      <c r="E13" s="498"/>
      <c r="F13" s="498"/>
      <c r="G13" s="209"/>
      <c r="H13" s="209"/>
      <c r="I13" s="499"/>
      <c r="J13" s="210"/>
      <c r="K13" s="211"/>
      <c r="L13" s="212"/>
      <c r="M13" s="815"/>
      <c r="N13" s="819"/>
      <c r="O13" s="820"/>
      <c r="P13" s="821"/>
      <c r="Q13" s="776"/>
      <c r="R13" s="776"/>
      <c r="S13" s="776"/>
      <c r="T13" s="824"/>
      <c r="U13" s="825"/>
      <c r="V13" s="213"/>
    </row>
    <row r="14" spans="1:22" s="214" customFormat="1" ht="25.9" customHeight="1">
      <c r="A14" s="208"/>
      <c r="B14" s="828" t="s">
        <v>68</v>
      </c>
      <c r="C14" s="828"/>
      <c r="D14" s="829" t="str">
        <f>IF('વાર્ષિક ટાઇટલ પેઇઝ  '!$F16="","",'વાર્ષિક ટાઇટલ પેઇઝ  '!F16)</f>
        <v>T,MN</v>
      </c>
      <c r="E14" s="829"/>
      <c r="F14" s="829"/>
      <c r="G14" s="209"/>
      <c r="H14" s="209"/>
      <c r="I14" s="209"/>
      <c r="J14" s="210"/>
      <c r="K14" s="211"/>
      <c r="L14" s="212"/>
      <c r="M14" s="98">
        <v>4</v>
      </c>
      <c r="N14" s="798" t="s">
        <v>95</v>
      </c>
      <c r="O14" s="799"/>
      <c r="P14" s="800"/>
      <c r="Q14" s="496">
        <v>200</v>
      </c>
      <c r="R14" s="496">
        <f>VLOOKUP(U5,'વાર્ષિક પરિણામ પત્રક '!C6:BW77,64,0)</f>
        <v>0</v>
      </c>
      <c r="S14" s="496" t="str">
        <f>VLOOKUP(U5,'વાર્ષિક પરિણામ પત્રક '!C6:BX77,65,0)</f>
        <v/>
      </c>
      <c r="T14" s="787"/>
      <c r="U14" s="787"/>
      <c r="V14" s="213"/>
    </row>
    <row r="15" spans="1:22" s="214" customFormat="1" ht="6.75" customHeight="1">
      <c r="A15" s="208"/>
      <c r="B15" s="500"/>
      <c r="C15" s="500"/>
      <c r="D15" s="498"/>
      <c r="E15" s="498"/>
      <c r="F15" s="498"/>
      <c r="G15" s="209"/>
      <c r="H15" s="209"/>
      <c r="I15" s="209"/>
      <c r="J15" s="210"/>
      <c r="K15" s="211"/>
      <c r="L15" s="212"/>
      <c r="M15" s="814">
        <v>5</v>
      </c>
      <c r="N15" s="816" t="s">
        <v>5</v>
      </c>
      <c r="O15" s="817"/>
      <c r="P15" s="818"/>
      <c r="Q15" s="775">
        <v>200</v>
      </c>
      <c r="R15" s="775">
        <f>VLOOKUP(U5,'વાર્ષિક પરિણામ પત્રક '!C6:BW77,23,0)</f>
        <v>0</v>
      </c>
      <c r="S15" s="775" t="str">
        <f>VLOOKUP(U5,'વાર્ષિક પરિણામ પત્રક '!C6:BX77,24,0)</f>
        <v/>
      </c>
      <c r="T15" s="810"/>
      <c r="U15" s="811"/>
      <c r="V15" s="213"/>
    </row>
    <row r="16" spans="1:22" s="214" customFormat="1" ht="22.15" customHeight="1">
      <c r="A16" s="208"/>
      <c r="B16" s="215" t="s">
        <v>49</v>
      </c>
      <c r="C16" s="829" t="str">
        <f>IF('વાર્ષિક ટાઇટલ પેઇઝ  '!$O17="","",'વાર્ષિક ટાઇટલ પેઇઝ  '!O17)</f>
        <v>T,MN</v>
      </c>
      <c r="D16" s="829"/>
      <c r="E16" s="829"/>
      <c r="F16" s="209"/>
      <c r="G16" s="209"/>
      <c r="H16" s="209"/>
      <c r="I16" s="209"/>
      <c r="J16" s="210"/>
      <c r="K16" s="211"/>
      <c r="L16" s="212"/>
      <c r="M16" s="815"/>
      <c r="N16" s="819"/>
      <c r="O16" s="820"/>
      <c r="P16" s="821"/>
      <c r="Q16" s="776"/>
      <c r="R16" s="776"/>
      <c r="S16" s="776"/>
      <c r="T16" s="812"/>
      <c r="U16" s="813"/>
      <c r="V16" s="213"/>
    </row>
    <row r="17" spans="1:22" s="214" customFormat="1" ht="4.5" customHeight="1">
      <c r="A17" s="208"/>
      <c r="B17" s="215"/>
      <c r="C17" s="215"/>
      <c r="D17" s="498"/>
      <c r="E17" s="498"/>
      <c r="F17" s="209"/>
      <c r="G17" s="209"/>
      <c r="H17" s="209"/>
      <c r="I17" s="209"/>
      <c r="J17" s="210"/>
      <c r="K17" s="211"/>
      <c r="L17" s="212"/>
      <c r="M17" s="814">
        <v>6</v>
      </c>
      <c r="N17" s="816" t="s">
        <v>205</v>
      </c>
      <c r="O17" s="817"/>
      <c r="P17" s="818"/>
      <c r="Q17" s="775">
        <v>200</v>
      </c>
      <c r="R17" s="775">
        <f>VLOOKUP(U5,'વાર્ષિક પરિણામ પત્રક '!C6:BW77,56,0)</f>
        <v>0</v>
      </c>
      <c r="S17" s="775" t="str">
        <f>VLOOKUP(U5,'વાર્ષિક પરિણામ પત્રક '!C6:BX77,57,0)</f>
        <v/>
      </c>
      <c r="T17" s="787"/>
      <c r="U17" s="787"/>
      <c r="V17" s="213"/>
    </row>
    <row r="18" spans="1:22" s="214" customFormat="1" ht="24">
      <c r="A18" s="208"/>
      <c r="B18" s="209" t="s">
        <v>69</v>
      </c>
      <c r="C18" s="829" t="str">
        <f>VLOOKUP(U5,'વાર્ષિક પરિણામ પત્રક '!C6:BW77,2,0)</f>
        <v/>
      </c>
      <c r="D18" s="829"/>
      <c r="E18" s="829"/>
      <c r="F18" s="829"/>
      <c r="G18" s="829"/>
      <c r="H18" s="829"/>
      <c r="I18" s="209"/>
      <c r="J18" s="210"/>
      <c r="K18" s="211"/>
      <c r="L18" s="212"/>
      <c r="M18" s="815"/>
      <c r="N18" s="819"/>
      <c r="O18" s="820"/>
      <c r="P18" s="821"/>
      <c r="Q18" s="776"/>
      <c r="R18" s="776"/>
      <c r="S18" s="776"/>
      <c r="T18" s="787"/>
      <c r="U18" s="787"/>
      <c r="V18" s="213"/>
    </row>
    <row r="19" spans="1:22" s="223" customFormat="1" ht="18" customHeight="1">
      <c r="A19" s="216"/>
      <c r="B19" s="217"/>
      <c r="C19" s="850" t="s">
        <v>70</v>
      </c>
      <c r="D19" s="850"/>
      <c r="E19" s="850"/>
      <c r="F19" s="850"/>
      <c r="G19" s="850"/>
      <c r="H19" s="850"/>
      <c r="I19" s="218"/>
      <c r="J19" s="219"/>
      <c r="K19" s="220"/>
      <c r="L19" s="221"/>
      <c r="M19" s="814">
        <v>7</v>
      </c>
      <c r="N19" s="817" t="s">
        <v>7</v>
      </c>
      <c r="O19" s="817"/>
      <c r="P19" s="818"/>
      <c r="Q19" s="775">
        <v>200</v>
      </c>
      <c r="R19" s="775">
        <f>VLOOKUP(U5,'વાર્ષિક પરિણામ પત્રક '!C6:BW77,39,0)</f>
        <v>0</v>
      </c>
      <c r="S19" s="775" t="str">
        <f>VLOOKUP(U5,'વાર્ષિક પરિણામ પત્રક '!C6:BX77,40,0)</f>
        <v/>
      </c>
      <c r="T19" s="788"/>
      <c r="U19" s="788"/>
      <c r="V19" s="222"/>
    </row>
    <row r="20" spans="1:22" ht="12.75" customHeight="1">
      <c r="A20" s="195"/>
      <c r="B20" s="182"/>
      <c r="C20" s="182"/>
      <c r="D20" s="182"/>
      <c r="E20" s="182"/>
      <c r="F20" s="182"/>
      <c r="G20" s="182"/>
      <c r="H20" s="182"/>
      <c r="I20" s="182"/>
      <c r="J20" s="196"/>
      <c r="K20" s="189"/>
      <c r="L20" s="197"/>
      <c r="M20" s="815"/>
      <c r="N20" s="820"/>
      <c r="O20" s="820"/>
      <c r="P20" s="821"/>
      <c r="Q20" s="776"/>
      <c r="R20" s="776"/>
      <c r="S20" s="776"/>
      <c r="T20" s="788"/>
      <c r="U20" s="788"/>
      <c r="V20" s="198"/>
    </row>
    <row r="21" spans="1:22" s="214" customFormat="1" ht="25.9" customHeight="1">
      <c r="A21" s="208"/>
      <c r="B21" s="209" t="s">
        <v>71</v>
      </c>
      <c r="C21" s="846">
        <f>VLOOKUP(U5,'DATA ENTRY'!L3:Y72,14,0)</f>
        <v>0</v>
      </c>
      <c r="D21" s="846"/>
      <c r="E21" s="846"/>
      <c r="F21" s="846"/>
      <c r="G21" s="846"/>
      <c r="H21" s="846"/>
      <c r="I21" s="846"/>
      <c r="J21" s="210"/>
      <c r="K21" s="211"/>
      <c r="L21" s="212"/>
      <c r="M21" s="99">
        <v>8</v>
      </c>
      <c r="N21" s="847" t="s">
        <v>72</v>
      </c>
      <c r="O21" s="848"/>
      <c r="P21" s="849"/>
      <c r="Q21" s="504">
        <v>400</v>
      </c>
      <c r="R21" s="496">
        <f>VLOOKUP(U5,'વાર્ષિક પરિણામ પત્રક '!C6:BW77,69,0)</f>
        <v>321</v>
      </c>
      <c r="S21" s="496" t="str">
        <f>VLOOKUP(U5,'વાર્ષિક પરિણામ પત્રક '!C6:BX77,70,0)</f>
        <v>A</v>
      </c>
      <c r="T21" s="787"/>
      <c r="U21" s="787"/>
      <c r="V21" s="213"/>
    </row>
    <row r="22" spans="1:22" s="214" customFormat="1" ht="31.5" customHeight="1">
      <c r="A22" s="208"/>
      <c r="B22" s="209"/>
      <c r="C22" s="845"/>
      <c r="D22" s="845"/>
      <c r="E22" s="845"/>
      <c r="F22" s="845"/>
      <c r="G22" s="845"/>
      <c r="H22" s="845"/>
      <c r="I22" s="209"/>
      <c r="J22" s="210"/>
      <c r="K22" s="211"/>
      <c r="L22" s="212"/>
      <c r="M22" s="798" t="s">
        <v>73</v>
      </c>
      <c r="N22" s="799"/>
      <c r="O22" s="799"/>
      <c r="P22" s="800"/>
      <c r="Q22" s="100">
        <v>1800</v>
      </c>
      <c r="R22" s="496">
        <f>VLOOKUP(U5,'વાર્ષિક પરિણામ પત્રક '!C6:BW77,71,0)</f>
        <v>321</v>
      </c>
      <c r="S22" s="496" t="str">
        <f>VLOOKUP(U5,'વાર્ષિક પરિણામ પત્રક '!C6:BX77,73,0)</f>
        <v>E</v>
      </c>
      <c r="T22" s="787"/>
      <c r="U22" s="787"/>
      <c r="V22" s="213"/>
    </row>
    <row r="23" spans="1:22" s="214" customFormat="1" ht="21.75" customHeight="1">
      <c r="A23" s="208"/>
      <c r="B23" s="209" t="s">
        <v>75</v>
      </c>
      <c r="C23" s="844">
        <f>VLOOKUP(U5,'DATA ENTRY'!L3:V72,6,0)</f>
        <v>0</v>
      </c>
      <c r="D23" s="844"/>
      <c r="E23" s="843" t="s">
        <v>76</v>
      </c>
      <c r="F23" s="843"/>
      <c r="G23" s="844">
        <f>VLOOKUP(U5,'DATA ENTRY'!L3:V72,7,0)</f>
        <v>0</v>
      </c>
      <c r="H23" s="844"/>
      <c r="I23" s="844"/>
      <c r="J23" s="210"/>
      <c r="K23" s="211"/>
      <c r="L23" s="212"/>
      <c r="M23" s="851" t="s">
        <v>74</v>
      </c>
      <c r="N23" s="851"/>
      <c r="O23" s="852" t="str">
        <f>IF('વાર્ષિક ટાઇટલ પેઇઝ  '!$F16="","",'વાર્ષિક ટાઇટલ પેઇઝ  '!F16)</f>
        <v>T,MN</v>
      </c>
      <c r="P23" s="852"/>
      <c r="Q23" s="852"/>
      <c r="R23" s="852"/>
      <c r="S23" s="852"/>
      <c r="T23" s="533" t="s">
        <v>219</v>
      </c>
      <c r="U23" s="509">
        <f>VLOOKUP(U5,'વાર્ષિક પરિણામ પત્રક '!C6:BX77,72,0)</f>
        <v>17.833333333333332</v>
      </c>
      <c r="V23" s="213"/>
    </row>
    <row r="24" spans="1:22" s="214" customFormat="1" ht="10.5" customHeight="1">
      <c r="A24" s="208"/>
      <c r="B24" s="209"/>
      <c r="C24" s="209"/>
      <c r="D24" s="215"/>
      <c r="E24" s="215"/>
      <c r="F24" s="215"/>
      <c r="G24" s="215"/>
      <c r="H24" s="215"/>
      <c r="I24" s="215"/>
      <c r="J24" s="210"/>
      <c r="K24" s="211"/>
      <c r="L24" s="212"/>
      <c r="M24" s="831"/>
      <c r="N24" s="831"/>
      <c r="O24" s="853"/>
      <c r="P24" s="853"/>
      <c r="Q24" s="853"/>
      <c r="R24" s="853"/>
      <c r="S24" s="853"/>
      <c r="T24" s="518"/>
      <c r="U24" s="508"/>
      <c r="V24" s="213"/>
    </row>
    <row r="25" spans="1:22" ht="29.1" customHeight="1">
      <c r="A25" s="195"/>
      <c r="B25" s="854" t="s">
        <v>158</v>
      </c>
      <c r="C25" s="854"/>
      <c r="D25" s="854"/>
      <c r="E25" s="837">
        <f>VLOOKUP(U5,'DATA ENTRY'!L3:V72,10,0)</f>
        <v>0</v>
      </c>
      <c r="F25" s="837"/>
      <c r="G25" s="837"/>
      <c r="H25" s="837"/>
      <c r="I25" s="511"/>
      <c r="J25" s="283"/>
      <c r="K25" s="189"/>
      <c r="L25" s="197"/>
      <c r="M25" s="831" t="s">
        <v>77</v>
      </c>
      <c r="N25" s="831"/>
      <c r="O25" s="833" t="e">
        <f>'વાર્ષિક ટાઇટલ પેઇઝ  '!R18</f>
        <v>#NUM!</v>
      </c>
      <c r="P25" s="833"/>
      <c r="Q25" s="184"/>
      <c r="R25" s="184"/>
      <c r="S25" s="184"/>
      <c r="T25" s="184"/>
      <c r="U25" s="184"/>
      <c r="V25" s="198"/>
    </row>
    <row r="26" spans="1:22" s="516" customFormat="1" ht="29.1" customHeight="1">
      <c r="A26" s="510"/>
      <c r="B26" s="842" t="s">
        <v>231</v>
      </c>
      <c r="C26" s="842"/>
      <c r="D26" s="842"/>
      <c r="E26" s="838">
        <f>VLOOKUP(U5,'DATA ENTRY'!L3:W72,11,0)</f>
        <v>0</v>
      </c>
      <c r="F26" s="838"/>
      <c r="G26" s="838"/>
      <c r="H26" s="838"/>
      <c r="I26" s="511"/>
      <c r="J26" s="512"/>
      <c r="K26" s="513"/>
      <c r="L26" s="510"/>
      <c r="M26" s="831"/>
      <c r="N26" s="831"/>
      <c r="O26" s="836"/>
      <c r="P26" s="836"/>
      <c r="Q26" s="514"/>
      <c r="R26" s="514"/>
      <c r="S26" s="514"/>
      <c r="T26" s="832"/>
      <c r="U26" s="832"/>
      <c r="V26" s="515"/>
    </row>
    <row r="27" spans="1:22" s="516" customFormat="1" ht="29.1" customHeight="1">
      <c r="A27" s="510"/>
      <c r="B27" s="839" t="s">
        <v>232</v>
      </c>
      <c r="C27" s="839"/>
      <c r="D27" s="839"/>
      <c r="E27" s="839"/>
      <c r="F27" s="837">
        <f>VLOOKUP(U5,'DATA ENTRY'!L3:X73,12,0)</f>
        <v>0</v>
      </c>
      <c r="G27" s="837"/>
      <c r="H27" s="837"/>
      <c r="I27" s="837"/>
      <c r="J27" s="517"/>
      <c r="K27" s="513"/>
      <c r="L27" s="510"/>
      <c r="M27" s="518"/>
      <c r="N27" s="518"/>
      <c r="O27" s="238"/>
      <c r="P27" s="238"/>
      <c r="Q27" s="514"/>
      <c r="R27" s="514"/>
      <c r="S27" s="514"/>
      <c r="T27" s="518"/>
      <c r="U27" s="518"/>
      <c r="V27" s="515"/>
    </row>
    <row r="28" spans="1:22" s="516" customFormat="1" ht="29.1" customHeight="1">
      <c r="A28" s="510"/>
      <c r="B28" s="842" t="s">
        <v>233</v>
      </c>
      <c r="C28" s="842"/>
      <c r="D28" s="844">
        <f>VLOOKUP(U5,'DATA ENTRY'!L3:X77,13,0)</f>
        <v>0</v>
      </c>
      <c r="E28" s="844"/>
      <c r="F28" s="844"/>
      <c r="G28" s="525"/>
      <c r="H28" s="525"/>
      <c r="I28" s="525"/>
      <c r="J28" s="517"/>
      <c r="K28" s="513"/>
      <c r="L28" s="510"/>
      <c r="M28" s="832" t="s">
        <v>38</v>
      </c>
      <c r="N28" s="832"/>
      <c r="O28" s="832"/>
      <c r="P28" s="238"/>
      <c r="Q28" s="514"/>
      <c r="R28" s="514"/>
      <c r="S28" s="514"/>
      <c r="T28" s="832" t="s">
        <v>39</v>
      </c>
      <c r="U28" s="832"/>
      <c r="V28" s="515"/>
    </row>
    <row r="29" spans="1:22" s="520" customFormat="1" ht="7.5" customHeight="1" thickBot="1">
      <c r="A29" s="521"/>
      <c r="B29" s="840"/>
      <c r="C29" s="840"/>
      <c r="D29" s="841"/>
      <c r="E29" s="841"/>
      <c r="F29" s="841"/>
      <c r="G29" s="522"/>
      <c r="H29" s="834"/>
      <c r="I29" s="834"/>
      <c r="J29" s="835"/>
      <c r="K29" s="519"/>
      <c r="L29" s="521"/>
      <c r="M29" s="830"/>
      <c r="N29" s="830"/>
      <c r="O29" s="830"/>
      <c r="P29" s="523"/>
      <c r="Q29" s="523"/>
      <c r="R29" s="523"/>
      <c r="S29" s="523"/>
      <c r="T29" s="830"/>
      <c r="U29" s="830"/>
      <c r="V29" s="524"/>
    </row>
    <row r="30" spans="1:22" ht="30" hidden="1" customHeight="1" thickBot="1">
      <c r="A30" s="224"/>
      <c r="B30" s="234"/>
      <c r="C30" s="234"/>
      <c r="D30" s="233"/>
      <c r="E30" s="233"/>
      <c r="F30" s="233"/>
      <c r="G30" s="235"/>
      <c r="H30" s="225"/>
      <c r="I30" s="225"/>
      <c r="J30" s="226"/>
      <c r="K30" s="189"/>
      <c r="L30" s="227"/>
      <c r="M30" s="236"/>
      <c r="N30" s="236"/>
      <c r="O30" s="236"/>
      <c r="P30" s="228"/>
      <c r="Q30" s="228"/>
      <c r="R30" s="228"/>
      <c r="S30" s="228"/>
      <c r="T30" s="236"/>
      <c r="U30" s="236"/>
      <c r="V30" s="229"/>
    </row>
    <row r="31" spans="1:22" ht="8.25" hidden="1" customHeight="1">
      <c r="A31" s="189"/>
      <c r="B31" s="230"/>
      <c r="C31" s="230"/>
      <c r="D31" s="230"/>
      <c r="E31" s="230"/>
      <c r="F31" s="230"/>
      <c r="G31" s="230"/>
      <c r="H31" s="230"/>
      <c r="I31" s="230"/>
      <c r="J31" s="189"/>
      <c r="K31" s="189"/>
      <c r="L31" s="189"/>
      <c r="M31" s="189"/>
      <c r="N31" s="189"/>
      <c r="O31" s="189"/>
      <c r="P31" s="189"/>
      <c r="Q31" s="189"/>
      <c r="R31" s="189"/>
      <c r="S31" s="189"/>
      <c r="T31" s="189"/>
      <c r="U31" s="189"/>
      <c r="V31" s="189"/>
    </row>
    <row r="32" spans="1:22" hidden="1">
      <c r="B32" s="231"/>
      <c r="C32" s="231"/>
      <c r="D32" s="231"/>
      <c r="E32" s="231"/>
      <c r="F32" s="231"/>
      <c r="G32" s="231"/>
      <c r="H32" s="231"/>
      <c r="I32" s="231"/>
    </row>
    <row r="33" spans="2:9" hidden="1">
      <c r="B33" s="231"/>
      <c r="C33" s="231"/>
      <c r="D33" s="231"/>
      <c r="E33" s="231"/>
      <c r="F33" s="231"/>
      <c r="G33" s="231"/>
      <c r="H33" s="231"/>
      <c r="I33" s="231"/>
    </row>
    <row r="34" spans="2:9" hidden="1">
      <c r="B34" s="231"/>
      <c r="C34" s="231"/>
      <c r="D34" s="231"/>
      <c r="E34" s="231"/>
      <c r="F34" s="231"/>
      <c r="G34" s="231"/>
      <c r="H34" s="231"/>
      <c r="I34" s="231"/>
    </row>
    <row r="35" spans="2:9" hidden="1">
      <c r="B35" s="231"/>
      <c r="C35" s="231"/>
      <c r="D35" s="231"/>
      <c r="E35" s="231"/>
      <c r="F35" s="231"/>
      <c r="G35" s="231"/>
      <c r="H35" s="231"/>
      <c r="I35" s="231"/>
    </row>
    <row r="36" spans="2:9" hidden="1">
      <c r="B36" s="231"/>
      <c r="C36" s="231"/>
      <c r="D36" s="231"/>
      <c r="E36" s="231"/>
      <c r="F36" s="231"/>
      <c r="G36" s="231"/>
      <c r="H36" s="231"/>
      <c r="I36" s="231"/>
    </row>
    <row r="37" spans="2:9" hidden="1">
      <c r="B37" s="231"/>
      <c r="C37" s="231"/>
      <c r="D37" s="231"/>
      <c r="E37" s="231"/>
      <c r="F37" s="231"/>
      <c r="G37" s="231"/>
      <c r="H37" s="231"/>
      <c r="I37" s="231"/>
    </row>
    <row r="38" spans="2:9" hidden="1">
      <c r="B38" s="231"/>
      <c r="C38" s="231"/>
      <c r="D38" s="231"/>
      <c r="E38" s="231"/>
      <c r="F38" s="231"/>
      <c r="G38" s="231"/>
      <c r="H38" s="231"/>
      <c r="I38" s="231"/>
    </row>
    <row r="39" spans="2:9" hidden="1">
      <c r="B39" s="231"/>
      <c r="C39" s="231"/>
      <c r="D39" s="231"/>
      <c r="E39" s="231"/>
      <c r="F39" s="231"/>
      <c r="G39" s="231"/>
      <c r="H39" s="231"/>
      <c r="I39" s="231"/>
    </row>
    <row r="40" spans="2:9" hidden="1">
      <c r="B40" s="231"/>
      <c r="C40" s="231"/>
      <c r="D40" s="231"/>
      <c r="E40" s="231"/>
      <c r="F40" s="231"/>
      <c r="G40" s="231"/>
      <c r="H40" s="231"/>
      <c r="I40" s="231"/>
    </row>
    <row r="41" spans="2:9" hidden="1">
      <c r="B41" s="231"/>
      <c r="C41" s="231"/>
      <c r="D41" s="231"/>
      <c r="E41" s="231"/>
      <c r="F41" s="231"/>
      <c r="G41" s="231"/>
      <c r="H41" s="231"/>
      <c r="I41" s="231"/>
    </row>
    <row r="42" spans="2:9" hidden="1">
      <c r="B42" s="231"/>
      <c r="C42" s="231"/>
      <c r="D42" s="231"/>
      <c r="E42" s="231"/>
      <c r="F42" s="231"/>
      <c r="G42" s="231"/>
      <c r="H42" s="231"/>
      <c r="I42" s="231"/>
    </row>
    <row r="43" spans="2:9" hidden="1">
      <c r="B43" s="231"/>
      <c r="C43" s="231"/>
      <c r="D43" s="231"/>
      <c r="E43" s="231"/>
      <c r="F43" s="231"/>
      <c r="G43" s="231"/>
      <c r="H43" s="231"/>
      <c r="I43" s="231"/>
    </row>
    <row r="44" spans="2:9" ht="7.5" customHeight="1"/>
  </sheetData>
  <sheetProtection password="994C" sheet="1" objects="1" scenarios="1" formatCells="0" formatColumns="0" formatRows="0"/>
  <customSheetViews>
    <customSheetView guid="{73C551D6-6894-4ED7-BC5C-4906C9A23FC5}">
      <pageMargins left="0.25" right="0.25" top="0.5" bottom="0.5" header="0.3" footer="0.3"/>
      <printOptions verticalCentered="1"/>
      <pageSetup paperSize="9" pageOrder="overThenDown" orientation="landscape" blackAndWhite="1" horizontalDpi="300" verticalDpi="300" r:id="rId1"/>
    </customSheetView>
    <customSheetView guid="{EA6B0EC3-BB73-4DF1-A5C6-38A113AF26EE}">
      <selection activeCell="G1" sqref="G1"/>
      <pageMargins left="0.25" right="0.25" top="0.25" bottom="0.25" header="0.3" footer="0.3"/>
      <printOptions horizontalCentered="1" verticalCentered="1"/>
      <pageSetup paperSize="9" pageOrder="overThenDown" orientation="landscape" blackAndWhite="1" horizontalDpi="300" verticalDpi="300" r:id="rId2"/>
    </customSheetView>
  </customSheetViews>
  <mergeCells count="94">
    <mergeCell ref="D28:F28"/>
    <mergeCell ref="M28:O28"/>
    <mergeCell ref="T28:U28"/>
    <mergeCell ref="M23:N24"/>
    <mergeCell ref="O23:S24"/>
    <mergeCell ref="B25:D25"/>
    <mergeCell ref="B26:D26"/>
    <mergeCell ref="N19:P20"/>
    <mergeCell ref="N21:P21"/>
    <mergeCell ref="Q15:Q16"/>
    <mergeCell ref="C23:D23"/>
    <mergeCell ref="M15:M16"/>
    <mergeCell ref="C18:H18"/>
    <mergeCell ref="N17:P18"/>
    <mergeCell ref="C19:H19"/>
    <mergeCell ref="M19:M20"/>
    <mergeCell ref="C16:E16"/>
    <mergeCell ref="M17:M18"/>
    <mergeCell ref="Q17:Q18"/>
    <mergeCell ref="R17:R18"/>
    <mergeCell ref="S17:S18"/>
    <mergeCell ref="R19:R20"/>
    <mergeCell ref="H29:J29"/>
    <mergeCell ref="O26:P26"/>
    <mergeCell ref="E25:H25"/>
    <mergeCell ref="E26:H26"/>
    <mergeCell ref="B27:E27"/>
    <mergeCell ref="F27:I27"/>
    <mergeCell ref="B29:C29"/>
    <mergeCell ref="D29:F29"/>
    <mergeCell ref="B28:C28"/>
    <mergeCell ref="E23:F23"/>
    <mergeCell ref="G23:I23"/>
    <mergeCell ref="C22:H22"/>
    <mergeCell ref="C21:I21"/>
    <mergeCell ref="T29:U29"/>
    <mergeCell ref="M26:N26"/>
    <mergeCell ref="T26:U26"/>
    <mergeCell ref="T21:U21"/>
    <mergeCell ref="T22:U22"/>
    <mergeCell ref="M29:O29"/>
    <mergeCell ref="M22:P22"/>
    <mergeCell ref="M25:N25"/>
    <mergeCell ref="O25:P25"/>
    <mergeCell ref="E12:F12"/>
    <mergeCell ref="M10:M11"/>
    <mergeCell ref="N10:P11"/>
    <mergeCell ref="C11:D11"/>
    <mergeCell ref="B14:C14"/>
    <mergeCell ref="D14:F14"/>
    <mergeCell ref="N14:P14"/>
    <mergeCell ref="T15:U16"/>
    <mergeCell ref="M12:M13"/>
    <mergeCell ref="N12:P13"/>
    <mergeCell ref="Q12:Q13"/>
    <mergeCell ref="R12:R13"/>
    <mergeCell ref="S12:S13"/>
    <mergeCell ref="T12:U13"/>
    <mergeCell ref="N15:P16"/>
    <mergeCell ref="T14:U14"/>
    <mergeCell ref="R15:R16"/>
    <mergeCell ref="S15:S16"/>
    <mergeCell ref="T17:U18"/>
    <mergeCell ref="T19:U20"/>
    <mergeCell ref="S10:S11"/>
    <mergeCell ref="T10:U11"/>
    <mergeCell ref="D7:G7"/>
    <mergeCell ref="M7:M8"/>
    <mergeCell ref="N7:P8"/>
    <mergeCell ref="D9:G9"/>
    <mergeCell ref="N9:P9"/>
    <mergeCell ref="T9:U9"/>
    <mergeCell ref="T6:U8"/>
    <mergeCell ref="R6:R8"/>
    <mergeCell ref="R10:R11"/>
    <mergeCell ref="S6:S8"/>
    <mergeCell ref="E6:F6"/>
    <mergeCell ref="Q6:Q8"/>
    <mergeCell ref="S19:S20"/>
    <mergeCell ref="Q19:Q20"/>
    <mergeCell ref="Q10:Q11"/>
    <mergeCell ref="B2:I2"/>
    <mergeCell ref="M2:U2"/>
    <mergeCell ref="M3:O3"/>
    <mergeCell ref="P3:T3"/>
    <mergeCell ref="B4:C5"/>
    <mergeCell ref="S5:T5"/>
    <mergeCell ref="P5:Q5"/>
    <mergeCell ref="E4:F4"/>
    <mergeCell ref="H4:I5"/>
    <mergeCell ref="E5:F5"/>
    <mergeCell ref="M5:N5"/>
    <mergeCell ref="B3:F3"/>
    <mergeCell ref="G3:I3"/>
  </mergeCells>
  <phoneticPr fontId="4" type="noConversion"/>
  <printOptions horizontalCentered="1" verticalCentered="1"/>
  <pageMargins left="0.23622047244094491" right="0.23622047244094491" top="0.23622047244094491" bottom="0.23622047244094491" header="0.31496062992125984" footer="0.31496062992125984"/>
  <pageSetup paperSize="9" pageOrder="overThenDown" orientation="landscape" blackAndWhite="1" horizontalDpi="300" verticalDpi="300" r:id="rId3"/>
  <drawing r:id="rId4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8">
    <tabColor rgb="FFFFC000"/>
  </sheetPr>
  <dimension ref="A1:BC48"/>
  <sheetViews>
    <sheetView showGridLines="0" workbookViewId="0">
      <pane xSplit="2" ySplit="7" topLeftCell="C8" activePane="bottomRight" state="frozen"/>
      <selection activeCell="V6" sqref="V6"/>
      <selection pane="topRight" activeCell="V6" sqref="V6"/>
      <selection pane="bottomLeft" activeCell="V6" sqref="V6"/>
      <selection pane="bottomRight" activeCell="S4" sqref="S4"/>
    </sheetView>
  </sheetViews>
  <sheetFormatPr defaultColWidth="8.85546875" defaultRowHeight="12.75"/>
  <cols>
    <col min="1" max="2" width="4.28515625" style="1" customWidth="1"/>
    <col min="3" max="50" width="3.7109375" style="1" customWidth="1"/>
    <col min="51" max="16384" width="8.85546875" style="1"/>
  </cols>
  <sheetData>
    <row r="1" spans="1:55" ht="49.9" customHeight="1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</row>
    <row r="2" spans="1:55" ht="15" customHeight="1">
      <c r="A2" s="255"/>
      <c r="B2" s="255"/>
      <c r="C2" s="723" t="s">
        <v>104</v>
      </c>
      <c r="D2" s="723"/>
      <c r="E2" s="723"/>
      <c r="F2" s="723"/>
      <c r="G2" s="723"/>
      <c r="H2" s="723"/>
      <c r="I2" s="723"/>
      <c r="J2" s="723"/>
      <c r="K2" s="723"/>
      <c r="L2" s="723"/>
      <c r="M2" s="723"/>
      <c r="N2" s="723"/>
      <c r="O2" s="723"/>
      <c r="P2" s="723"/>
      <c r="Q2" s="723"/>
      <c r="R2" s="723"/>
      <c r="S2" s="723"/>
      <c r="T2" s="723"/>
      <c r="U2" s="723"/>
      <c r="V2" s="723"/>
      <c r="W2" s="723"/>
      <c r="X2" s="723"/>
      <c r="Y2" s="255"/>
      <c r="Z2" s="255"/>
      <c r="AA2" s="723" t="s">
        <v>104</v>
      </c>
      <c r="AB2" s="723"/>
      <c r="AC2" s="723"/>
      <c r="AD2" s="723"/>
      <c r="AE2" s="723"/>
      <c r="AF2" s="723"/>
      <c r="AG2" s="723"/>
      <c r="AH2" s="723"/>
      <c r="AI2" s="723"/>
      <c r="AJ2" s="723"/>
      <c r="AK2" s="723"/>
      <c r="AL2" s="723"/>
      <c r="AM2" s="723"/>
      <c r="AN2" s="723"/>
      <c r="AO2" s="723"/>
      <c r="AP2" s="723"/>
      <c r="AQ2" s="723"/>
      <c r="AR2" s="723"/>
      <c r="AS2" s="723"/>
      <c r="AT2" s="723"/>
      <c r="AU2" s="723"/>
      <c r="AV2" s="723"/>
      <c r="AW2" s="255"/>
      <c r="AX2" s="255"/>
    </row>
    <row r="3" spans="1:55" ht="15" customHeight="1">
      <c r="A3" s="255"/>
      <c r="B3" s="255"/>
      <c r="C3" s="723"/>
      <c r="D3" s="723"/>
      <c r="E3" s="723"/>
      <c r="F3" s="723"/>
      <c r="G3" s="723"/>
      <c r="H3" s="723"/>
      <c r="I3" s="723"/>
      <c r="J3" s="723"/>
      <c r="K3" s="723"/>
      <c r="L3" s="723"/>
      <c r="M3" s="723"/>
      <c r="N3" s="723"/>
      <c r="O3" s="723"/>
      <c r="P3" s="723"/>
      <c r="Q3" s="723"/>
      <c r="R3" s="723"/>
      <c r="S3" s="723"/>
      <c r="T3" s="723"/>
      <c r="U3" s="723"/>
      <c r="V3" s="723"/>
      <c r="W3" s="723"/>
      <c r="X3" s="723"/>
      <c r="Y3" s="255"/>
      <c r="Z3" s="255"/>
      <c r="AA3" s="723"/>
      <c r="AB3" s="723"/>
      <c r="AC3" s="723"/>
      <c r="AD3" s="723"/>
      <c r="AE3" s="723"/>
      <c r="AF3" s="723"/>
      <c r="AG3" s="723"/>
      <c r="AH3" s="723"/>
      <c r="AI3" s="723"/>
      <c r="AJ3" s="723"/>
      <c r="AK3" s="723"/>
      <c r="AL3" s="723"/>
      <c r="AM3" s="723"/>
      <c r="AN3" s="723"/>
      <c r="AO3" s="723"/>
      <c r="AP3" s="723"/>
      <c r="AQ3" s="723"/>
      <c r="AR3" s="723"/>
      <c r="AS3" s="723"/>
      <c r="AT3" s="723"/>
      <c r="AU3" s="723"/>
      <c r="AV3" s="723"/>
      <c r="AW3" s="255"/>
      <c r="AX3" s="255"/>
    </row>
    <row r="4" spans="1:55" ht="24">
      <c r="A4" s="716" t="s">
        <v>59</v>
      </c>
      <c r="B4" s="716"/>
      <c r="C4" s="717">
        <f>'વાર્ષિક ટાઇટલ પેઇઝ  '!M11</f>
        <v>6</v>
      </c>
      <c r="D4" s="717"/>
      <c r="E4" s="33"/>
      <c r="F4" s="33"/>
      <c r="G4" s="33"/>
      <c r="H4" s="33"/>
      <c r="I4" s="33"/>
      <c r="J4" s="34"/>
      <c r="K4" s="2"/>
      <c r="L4" s="2"/>
      <c r="M4" s="2"/>
      <c r="N4" s="2"/>
      <c r="O4" s="2"/>
      <c r="P4" s="2"/>
      <c r="Q4" s="2"/>
      <c r="R4" s="2"/>
      <c r="S4" s="2"/>
      <c r="T4" s="718" t="s">
        <v>55</v>
      </c>
      <c r="U4" s="718"/>
      <c r="V4" s="718"/>
      <c r="W4" s="725" t="str">
        <f>'વાર્ષિક ટાઇટલ પેઇઝ  '!K8</f>
        <v/>
      </c>
      <c r="X4" s="725"/>
      <c r="Y4" s="725"/>
      <c r="Z4" s="725"/>
      <c r="AA4" s="717">
        <f>'વાર્ષિક ટાઇટલ પેઇઝ  '!M11</f>
        <v>6</v>
      </c>
      <c r="AB4" s="717"/>
      <c r="AC4" s="35"/>
      <c r="AD4" s="724"/>
      <c r="AE4" s="724"/>
      <c r="AF4" s="2"/>
      <c r="AG4" s="2"/>
      <c r="AH4" s="2"/>
      <c r="AI4" s="2"/>
      <c r="AJ4" s="2"/>
      <c r="AM4" s="36"/>
      <c r="AN4" s="36"/>
      <c r="AO4" s="36"/>
      <c r="AP4" s="36"/>
      <c r="AQ4" s="36"/>
      <c r="AR4" s="718" t="s">
        <v>55</v>
      </c>
      <c r="AS4" s="718"/>
      <c r="AT4" s="718"/>
      <c r="AU4" s="725" t="str">
        <f>'વાર્ષિક ટાઇટલ પેઇઝ  '!K8</f>
        <v/>
      </c>
      <c r="AV4" s="725"/>
      <c r="AW4" s="725"/>
      <c r="AX4" s="725"/>
    </row>
    <row r="5" spans="1:55" s="391" customFormat="1" ht="27.75" customHeight="1">
      <c r="A5" s="389"/>
      <c r="B5" s="390"/>
      <c r="C5" s="720" t="s">
        <v>4</v>
      </c>
      <c r="D5" s="720"/>
      <c r="E5" s="720"/>
      <c r="F5" s="720"/>
      <c r="G5" s="720"/>
      <c r="H5" s="721"/>
      <c r="I5" s="722" t="s">
        <v>5</v>
      </c>
      <c r="J5" s="720"/>
      <c r="K5" s="720"/>
      <c r="L5" s="720"/>
      <c r="M5" s="720"/>
      <c r="N5" s="721"/>
      <c r="O5" s="722" t="s">
        <v>6</v>
      </c>
      <c r="P5" s="720"/>
      <c r="Q5" s="720"/>
      <c r="R5" s="720"/>
      <c r="S5" s="720"/>
      <c r="T5" s="721"/>
      <c r="U5" s="722" t="s">
        <v>94</v>
      </c>
      <c r="V5" s="720"/>
      <c r="W5" s="720"/>
      <c r="X5" s="720"/>
      <c r="Y5" s="720"/>
      <c r="Z5" s="721"/>
      <c r="AA5" s="722" t="s">
        <v>170</v>
      </c>
      <c r="AB5" s="720"/>
      <c r="AC5" s="720"/>
      <c r="AD5" s="720"/>
      <c r="AE5" s="720"/>
      <c r="AF5" s="721"/>
      <c r="AG5" s="722" t="s">
        <v>205</v>
      </c>
      <c r="AH5" s="720"/>
      <c r="AI5" s="720"/>
      <c r="AJ5" s="720"/>
      <c r="AK5" s="720"/>
      <c r="AL5" s="721"/>
      <c r="AM5" s="722" t="s">
        <v>95</v>
      </c>
      <c r="AN5" s="720"/>
      <c r="AO5" s="720"/>
      <c r="AP5" s="720"/>
      <c r="AQ5" s="720"/>
      <c r="AR5" s="721"/>
      <c r="AS5" s="722" t="s">
        <v>32</v>
      </c>
      <c r="AT5" s="720"/>
      <c r="AU5" s="720"/>
      <c r="AV5" s="720"/>
      <c r="AW5" s="720"/>
      <c r="AX5" s="721"/>
    </row>
    <row r="6" spans="1:55" s="391" customFormat="1" ht="27.75" customHeight="1">
      <c r="A6" s="389"/>
      <c r="B6" s="390"/>
      <c r="C6" s="715" t="s">
        <v>30</v>
      </c>
      <c r="D6" s="714"/>
      <c r="E6" s="712" t="s">
        <v>52</v>
      </c>
      <c r="F6" s="712"/>
      <c r="G6" s="712" t="s">
        <v>32</v>
      </c>
      <c r="H6" s="712"/>
      <c r="I6" s="712" t="s">
        <v>30</v>
      </c>
      <c r="J6" s="712"/>
      <c r="K6" s="712" t="s">
        <v>52</v>
      </c>
      <c r="L6" s="712"/>
      <c r="M6" s="712" t="s">
        <v>32</v>
      </c>
      <c r="N6" s="712"/>
      <c r="O6" s="712" t="s">
        <v>30</v>
      </c>
      <c r="P6" s="712"/>
      <c r="Q6" s="712" t="s">
        <v>52</v>
      </c>
      <c r="R6" s="712"/>
      <c r="S6" s="712" t="s">
        <v>32</v>
      </c>
      <c r="T6" s="712"/>
      <c r="U6" s="712" t="s">
        <v>30</v>
      </c>
      <c r="V6" s="712"/>
      <c r="W6" s="712" t="s">
        <v>52</v>
      </c>
      <c r="X6" s="712"/>
      <c r="Y6" s="712" t="s">
        <v>32</v>
      </c>
      <c r="Z6" s="712"/>
      <c r="AA6" s="712" t="s">
        <v>30</v>
      </c>
      <c r="AB6" s="712"/>
      <c r="AC6" s="712" t="s">
        <v>52</v>
      </c>
      <c r="AD6" s="712"/>
      <c r="AE6" s="712" t="s">
        <v>32</v>
      </c>
      <c r="AF6" s="712"/>
      <c r="AG6" s="712" t="s">
        <v>30</v>
      </c>
      <c r="AH6" s="712"/>
      <c r="AI6" s="712" t="s">
        <v>52</v>
      </c>
      <c r="AJ6" s="712"/>
      <c r="AK6" s="712" t="s">
        <v>32</v>
      </c>
      <c r="AL6" s="712"/>
      <c r="AM6" s="713" t="s">
        <v>30</v>
      </c>
      <c r="AN6" s="714"/>
      <c r="AO6" s="712" t="s">
        <v>52</v>
      </c>
      <c r="AP6" s="712"/>
      <c r="AQ6" s="712" t="s">
        <v>32</v>
      </c>
      <c r="AR6" s="712"/>
      <c r="AS6" s="713" t="s">
        <v>30</v>
      </c>
      <c r="AT6" s="714"/>
      <c r="AU6" s="712" t="s">
        <v>52</v>
      </c>
      <c r="AV6" s="712"/>
      <c r="AW6" s="712" t="s">
        <v>32</v>
      </c>
      <c r="AX6" s="712"/>
    </row>
    <row r="7" spans="1:55" ht="34.5" customHeight="1">
      <c r="A7" s="256" t="s">
        <v>106</v>
      </c>
      <c r="B7" s="256" t="s">
        <v>105</v>
      </c>
      <c r="C7" s="257" t="s">
        <v>96</v>
      </c>
      <c r="D7" s="256" t="s">
        <v>93</v>
      </c>
      <c r="E7" s="256" t="s">
        <v>96</v>
      </c>
      <c r="F7" s="256" t="s">
        <v>93</v>
      </c>
      <c r="G7" s="256" t="s">
        <v>96</v>
      </c>
      <c r="H7" s="256" t="s">
        <v>93</v>
      </c>
      <c r="I7" s="256" t="s">
        <v>96</v>
      </c>
      <c r="J7" s="256" t="s">
        <v>93</v>
      </c>
      <c r="K7" s="256" t="s">
        <v>96</v>
      </c>
      <c r="L7" s="256" t="s">
        <v>93</v>
      </c>
      <c r="M7" s="256" t="s">
        <v>96</v>
      </c>
      <c r="N7" s="256" t="s">
        <v>93</v>
      </c>
      <c r="O7" s="256" t="s">
        <v>96</v>
      </c>
      <c r="P7" s="256" t="s">
        <v>93</v>
      </c>
      <c r="Q7" s="256" t="s">
        <v>96</v>
      </c>
      <c r="R7" s="256" t="s">
        <v>93</v>
      </c>
      <c r="S7" s="256" t="s">
        <v>96</v>
      </c>
      <c r="T7" s="256" t="s">
        <v>93</v>
      </c>
      <c r="U7" s="256" t="s">
        <v>96</v>
      </c>
      <c r="V7" s="256" t="s">
        <v>93</v>
      </c>
      <c r="W7" s="256" t="s">
        <v>96</v>
      </c>
      <c r="X7" s="256" t="s">
        <v>93</v>
      </c>
      <c r="Y7" s="256" t="s">
        <v>96</v>
      </c>
      <c r="Z7" s="256" t="s">
        <v>93</v>
      </c>
      <c r="AA7" s="256" t="s">
        <v>96</v>
      </c>
      <c r="AB7" s="256" t="s">
        <v>93</v>
      </c>
      <c r="AC7" s="256" t="s">
        <v>96</v>
      </c>
      <c r="AD7" s="256" t="s">
        <v>93</v>
      </c>
      <c r="AE7" s="256" t="s">
        <v>96</v>
      </c>
      <c r="AF7" s="256" t="s">
        <v>93</v>
      </c>
      <c r="AG7" s="256" t="s">
        <v>96</v>
      </c>
      <c r="AH7" s="256" t="s">
        <v>93</v>
      </c>
      <c r="AI7" s="256" t="s">
        <v>96</v>
      </c>
      <c r="AJ7" s="256" t="s">
        <v>93</v>
      </c>
      <c r="AK7" s="256" t="s">
        <v>96</v>
      </c>
      <c r="AL7" s="256" t="s">
        <v>93</v>
      </c>
      <c r="AM7" s="256" t="s">
        <v>96</v>
      </c>
      <c r="AN7" s="256" t="s">
        <v>93</v>
      </c>
      <c r="AO7" s="256" t="s">
        <v>96</v>
      </c>
      <c r="AP7" s="256" t="s">
        <v>93</v>
      </c>
      <c r="AQ7" s="256" t="s">
        <v>96</v>
      </c>
      <c r="AR7" s="256" t="s">
        <v>93</v>
      </c>
      <c r="AS7" s="256" t="s">
        <v>96</v>
      </c>
      <c r="AT7" s="256" t="s">
        <v>93</v>
      </c>
      <c r="AU7" s="256" t="s">
        <v>96</v>
      </c>
      <c r="AV7" s="256" t="s">
        <v>93</v>
      </c>
      <c r="AW7" s="256" t="s">
        <v>96</v>
      </c>
      <c r="AX7" s="256" t="s">
        <v>93</v>
      </c>
      <c r="AZ7" s="103"/>
      <c r="BA7" s="22"/>
      <c r="BB7" s="22"/>
      <c r="BC7" s="37"/>
    </row>
    <row r="8" spans="1:55" ht="22.15" customHeight="1">
      <c r="A8" s="708" t="s">
        <v>86</v>
      </c>
      <c r="B8" s="65" t="s">
        <v>23</v>
      </c>
      <c r="C8" s="104">
        <f>SUMPRODUCT(-(-('વાર્ષિક પરિણામ પત્રક '!A8:A80="OBC")),-(-('વાર્ષિક પરિણામ પત્રક '!B8:B80="BOY")),-(-('વાર્ષિક પરિણામ પત્રક '!O8:O80="A")))</f>
        <v>0</v>
      </c>
      <c r="D8" s="104" t="e">
        <f>ROUND(C8*100/'વાર્ષિક પરિણામ પત્રક '!B82,0)</f>
        <v>#DIV/0!</v>
      </c>
      <c r="E8" s="104">
        <f>SUMPRODUCT(-(-('વાર્ષિક પરિણામ પત્રક '!A8:A80="OBC")),-(-('વાર્ષિક પરિણામ પત્રક '!B8:B80="GIRL")),-(-('વાર્ષિક પરિણામ પત્રક '!O8:O80="A")))</f>
        <v>0</v>
      </c>
      <c r="F8" s="104" t="e">
        <f>ROUND(E8*100/'વાર્ષિક પરિણામ પત્રક '!D82,0)</f>
        <v>#DIV/0!</v>
      </c>
      <c r="G8" s="77">
        <f>C8+E8</f>
        <v>0</v>
      </c>
      <c r="H8" s="104" t="e">
        <f>ROUND(G8*100/'વાર્ષિક પરિણામ પત્રક '!F82,0)</f>
        <v>#DIV/0!</v>
      </c>
      <c r="I8" s="104">
        <f>SUMPRODUCT(-(-('વાર્ષિક પરિણામ પત્રક '!A8:A80="OBC")),-(-('વાર્ષિક પરિણામ પત્રક '!B8:B80="BOY")),-(-('વાર્ષિક પરિણામ પત્રક '!Z8:Z80="A")))</f>
        <v>0</v>
      </c>
      <c r="J8" s="104" t="e">
        <f>ROUND(I8*100/'વાર્ષિક પરિણામ પત્રક '!B82,0)</f>
        <v>#DIV/0!</v>
      </c>
      <c r="K8" s="104">
        <f>SUMPRODUCT(-(-('વાર્ષિક પરિણામ પત્રક '!A8:A80="OBC")),-(-('વાર્ષિક પરિણામ પત્રક '!B8:B80="GIRL")),-(-('વાર્ષિક પરિણામ પત્રક '!Z8:Z80="A")))</f>
        <v>0</v>
      </c>
      <c r="L8" s="104" t="e">
        <f>ROUND(K8*100/'વાર્ષિક પરિણામ પત્રક '!D82,0)</f>
        <v>#DIV/0!</v>
      </c>
      <c r="M8" s="77">
        <f>I8+K8</f>
        <v>0</v>
      </c>
      <c r="N8" s="104" t="e">
        <f>ROUND(M8*100/'વાર્ષિક પરિણામ પત્રક '!F82,0)</f>
        <v>#DIV/0!</v>
      </c>
      <c r="O8" s="104">
        <f>SUMPRODUCT(-(-('વાર્ષિક પરિણામ પત્રક '!A8:A80="OBC")),-(-('વાર્ષિક પરિણામ પત્રક '!B8:B80="BOY")),-(-('વાર્ષિક પરિણામ પત્રક '!AH8:AH80="A")))</f>
        <v>0</v>
      </c>
      <c r="P8" s="104" t="e">
        <f>ROUND(O8*100/'વાર્ષિક પરિણામ પત્રક '!B82,0)</f>
        <v>#DIV/0!</v>
      </c>
      <c r="Q8" s="104">
        <f>SUMPRODUCT(-(-('વાર્ષિક પરિણામ પત્રક '!A8:A80="OBC")),-(-('વાર્ષિક પરિણામ પત્રક '!B8:B80="GIRL")),-(-('વાર્ષિક પરિણામ પત્રક '!AH8:AH80="A")))</f>
        <v>0</v>
      </c>
      <c r="R8" s="104" t="e">
        <f>ROUND(Q8*100/'વાર્ષિક પરિણામ પત્રક '!D82,0)</f>
        <v>#DIV/0!</v>
      </c>
      <c r="S8" s="77">
        <f>O8+Q8</f>
        <v>0</v>
      </c>
      <c r="T8" s="104" t="e">
        <f>ROUND(S8*100/'વાર્ષિક પરિણામ પત્રક '!F82,0)</f>
        <v>#DIV/0!</v>
      </c>
      <c r="U8" s="104">
        <f>SUMPRODUCT(-(-('વાર્ષિક પરિણામ પત્રક '!A8:A80="OBC")),-(-('વાર્ષિક પરિણામ પત્રક '!B8:B80="BOY")),-(-('વાર્ષિક પરિણામ પત્રક '!AP8:AP80="A")))</f>
        <v>0</v>
      </c>
      <c r="V8" s="104" t="e">
        <f>ROUND(U8*100/'વાર્ષિક પરિણામ પત્રક '!B82,0)</f>
        <v>#DIV/0!</v>
      </c>
      <c r="W8" s="104">
        <f>SUMPRODUCT(-(-('વાર્ષિક પરિણામ પત્રક '!A8:A80="OBC")),-(-('વાર્ષિક પરિણામ પત્રક '!B8:B80="GIRL")),-(-('વાર્ષિક પરિણામ પત્રક '!AP8:AP80="A")))</f>
        <v>0</v>
      </c>
      <c r="X8" s="104" t="e">
        <f>ROUND(W8*100/'વાર્ષિક પરિણામ પત્રક '!D82,0)</f>
        <v>#DIV/0!</v>
      </c>
      <c r="Y8" s="77">
        <f>U8+W8</f>
        <v>0</v>
      </c>
      <c r="Z8" s="104" t="e">
        <f>ROUND(Y8*100/'વાર્ષિક પરિણામ પત્રક '!F82,0)</f>
        <v>#DIV/0!</v>
      </c>
      <c r="AA8" s="104">
        <f>SUMPRODUCT(-(-('વાર્ષિક પરિણામ પત્રક '!A8:A80="OBC")),-(-('વાર્ષિક પરિણામ પત્રક '!B8:B80="BOY")),-(-('વાર્ષિક પરિણામ પત્રક '!AY8:AY80="A")))</f>
        <v>0</v>
      </c>
      <c r="AB8" s="104" t="e">
        <f>ROUND(AA8*100/'વાર્ષિક પરિણામ પત્રક '!B82,0)</f>
        <v>#DIV/0!</v>
      </c>
      <c r="AC8" s="104">
        <f>SUMPRODUCT(-(-('વાર્ષિક પરિણામ પત્રક '!A8:A80="OBC")),-(-('વાર્ષિક પરિણામ પત્રક '!B8:B80="GIRL")),-(-('વાર્ષિક પરિણામ પત્રક '!AY8:AY80="A")))</f>
        <v>0</v>
      </c>
      <c r="AD8" s="104" t="e">
        <f>ROUND(AC8*100/'વાર્ષિક પરિણામ પત્રક '!D82,0)</f>
        <v>#DIV/0!</v>
      </c>
      <c r="AE8" s="77">
        <f>AA8+AC8</f>
        <v>0</v>
      </c>
      <c r="AF8" s="104" t="e">
        <f>ROUND(AE8*100/'વાર્ષિક પરિણામ પત્રક '!F82,0)</f>
        <v>#DIV/0!</v>
      </c>
      <c r="AG8" s="104">
        <f>SUMPRODUCT(-(-('વાર્ષિક પરિણામ પત્રક '!A8:A80="OBC")),-(-('વાર્ષિક પરિણામ પત્રક '!B8:B80="BOY")),-(-('વાર્ષિક પરિણામ પત્રક '!BG8:BG80="A")))</f>
        <v>0</v>
      </c>
      <c r="AH8" s="104" t="e">
        <f>ROUND(AG8*100/'વાર્ષિક પરિણામ પત્રક '!B82,0)</f>
        <v>#DIV/0!</v>
      </c>
      <c r="AI8" s="104">
        <f>SUMPRODUCT(-(-('વાર્ષિક પરિણામ પત્રક '!A8:A80="OBC")),-(-('વાર્ષિક પરિણામ પત્રક '!B8:B80="GIRL")),-(-('વાર્ષિક પરિણામ પત્રક '!BG8:BG80="A")))</f>
        <v>0</v>
      </c>
      <c r="AJ8" s="104" t="e">
        <f>ROUND(AI8*100/'વાર્ષિક પરિણામ પત્રક '!D82,0)</f>
        <v>#DIV/0!</v>
      </c>
      <c r="AK8" s="77">
        <f>AG8+AI8</f>
        <v>0</v>
      </c>
      <c r="AL8" s="104" t="e">
        <f>ROUND(AK8*100/'વાર્ષિક પરિણામ પત્રક '!F82,0)</f>
        <v>#DIV/0!</v>
      </c>
      <c r="AM8" s="104">
        <f>SUMPRODUCT(-(-('વાર્ષિક પરિણામ પત્રક '!A8:A80="OBC")),-(-('વાર્ષિક પરિણામ પત્રક '!B8:B80="BOY")),-(-('વાર્ષિક પરિણામ પત્રક '!BO8:BO80="A")))</f>
        <v>0</v>
      </c>
      <c r="AN8" s="104" t="e">
        <f>ROUND(AM8*100/'વાર્ષિક પરિણામ પત્રક '!B82,0)</f>
        <v>#DIV/0!</v>
      </c>
      <c r="AO8" s="104">
        <f>SUMPRODUCT(-(-('વાર્ષિક પરિણામ પત્રક '!A8:A80="OBC")),-(-('વાર્ષિક પરિણામ પત્રક '!B8:B80="GIRL")),-(-('વાર્ષિક પરિણામ પત્રક '!BO8:BO80="A")))</f>
        <v>0</v>
      </c>
      <c r="AP8" s="104" t="e">
        <f>ROUND(AO8*100/'વાર્ષિક પરિણામ પત્રક '!D82,0)</f>
        <v>#DIV/0!</v>
      </c>
      <c r="AQ8" s="77">
        <f>AM8+AO8</f>
        <v>0</v>
      </c>
      <c r="AR8" s="104" t="e">
        <f>ROUND(AQ8*100/'વાર્ષિક પરિણામ પત્રક '!F82,0)</f>
        <v>#DIV/0!</v>
      </c>
      <c r="AS8" s="104">
        <f>SUMPRODUCT(-(-('વાર્ષિક પરિણામ પત્રક '!A8:A80="OBC")),-(-('વાર્ષિક પરિણામ પત્રક '!B8:B80="BOY")),-(-('વાર્ષિક પરિણામ પત્રક '!BW8:BW80="A")))</f>
        <v>0</v>
      </c>
      <c r="AT8" s="104" t="e">
        <f>ROUND(AS8*100/'વાર્ષિક પરિણામ પત્રક '!B82,0)</f>
        <v>#DIV/0!</v>
      </c>
      <c r="AU8" s="104">
        <f>SUMPRODUCT(-(-('વાર્ષિક પરિણામ પત્રક '!A8:A80="OBC")),-(-('વાર્ષિક પરિણામ પત્રક '!B8:B80="GIRL")),-(-('વાર્ષિક પરિણામ પત્રક '!BW8:BW80="A")))</f>
        <v>0</v>
      </c>
      <c r="AV8" s="104" t="e">
        <f>ROUND(AU8*100/'વાર્ષિક પરિણામ પત્રક '!D82,0)</f>
        <v>#DIV/0!</v>
      </c>
      <c r="AW8" s="77">
        <f>AS8+AU8</f>
        <v>0</v>
      </c>
      <c r="AX8" s="104" t="e">
        <f>ROUND(AW8*100/'વાર્ષિક પરિણામ પત્રક '!F82,0)</f>
        <v>#DIV/0!</v>
      </c>
      <c r="AZ8" s="103"/>
      <c r="BA8" s="22"/>
      <c r="BB8" s="22"/>
      <c r="BC8" s="37"/>
    </row>
    <row r="9" spans="1:55" ht="22.15" customHeight="1">
      <c r="A9" s="708"/>
      <c r="B9" s="24" t="s">
        <v>24</v>
      </c>
      <c r="C9" s="104">
        <f>SUMPRODUCT(-(-('વાર્ષિક પરિણામ પત્રક '!A8:A80="OBC")),-(-('વાર્ષિક પરિણામ પત્રક '!B8:B80="BOY")),-(-('વાર્ષિક પરિણામ પત્રક '!O8:O80="B")))</f>
        <v>0</v>
      </c>
      <c r="D9" s="104" t="e">
        <f>ROUND(C9*100/'વાર્ષિક પરિણામ પત્રક '!B82,0)</f>
        <v>#DIV/0!</v>
      </c>
      <c r="E9" s="104">
        <f>SUMPRODUCT(-(-('વાર્ષિક પરિણામ પત્રક '!A8:A80="OBC")),-(-('વાર્ષિક પરિણામ પત્રક '!B8:B80="GIRL")),-(-('વાર્ષિક પરિણામ પત્રક '!O8:O80="B")))</f>
        <v>0</v>
      </c>
      <c r="F9" s="104" t="e">
        <f>ROUND(E9*100/'વાર્ષિક પરિણામ પત્રક '!D82,0)</f>
        <v>#DIV/0!</v>
      </c>
      <c r="G9" s="77">
        <f t="shared" ref="G9:G37" si="0">C9+E9</f>
        <v>0</v>
      </c>
      <c r="H9" s="104" t="e">
        <f>ROUND(G9*100/'વાર્ષિક પરિણામ પત્રક '!F82,0)</f>
        <v>#DIV/0!</v>
      </c>
      <c r="I9" s="104">
        <f>SUMPRODUCT(-(-('વાર્ષિક પરિણામ પત્રક '!A8:A80="OBC")),-(-('વાર્ષિક પરિણામ પત્રક '!B8:B80="BOY")),-(-('વાર્ષિક પરિણામ પત્રક '!Z8:Z80="B")))</f>
        <v>0</v>
      </c>
      <c r="J9" s="104" t="e">
        <f>ROUND(I9*100/'વાર્ષિક પરિણામ પત્રક '!B82,0)</f>
        <v>#DIV/0!</v>
      </c>
      <c r="K9" s="104">
        <f>SUMPRODUCT(-(-('વાર્ષિક પરિણામ પત્રક '!A8:A80="OBC")),-(-('વાર્ષિક પરિણામ પત્રક '!B8:B80="GIRL")),-(-('વાર્ષિક પરિણામ પત્રક '!Z8:Z80="B")))</f>
        <v>0</v>
      </c>
      <c r="L9" s="104" t="e">
        <f>ROUND(K9*100/'વાર્ષિક પરિણામ પત્રક '!D82,0)</f>
        <v>#DIV/0!</v>
      </c>
      <c r="M9" s="77">
        <f t="shared" ref="M9:M30" si="1">I9+K9</f>
        <v>0</v>
      </c>
      <c r="N9" s="104" t="e">
        <f>ROUND(M9*100/'વાર્ષિક પરિણામ પત્રક '!F82,0)</f>
        <v>#DIV/0!</v>
      </c>
      <c r="O9" s="104">
        <f>SUMPRODUCT(-(-('વાર્ષિક પરિણામ પત્રક '!A8:A80="OBC")),-(-('વાર્ષિક પરિણામ પત્રક '!B8:B80="BOY")),-(-('વાર્ષિક પરિણામ પત્રક '!AH8:AH80="B")))</f>
        <v>0</v>
      </c>
      <c r="P9" s="104" t="e">
        <f>ROUND(O9*100/'વાર્ષિક પરિણામ પત્રક '!B82,0)</f>
        <v>#DIV/0!</v>
      </c>
      <c r="Q9" s="104">
        <f>SUMPRODUCT(-(-('વાર્ષિક પરિણામ પત્રક '!A8:A80="OBC")),-(-('વાર્ષિક પરિણામ પત્રક '!B8:B80="GIRL")),-(-('વાર્ષિક પરિણામ પત્રક '!AH8:AH80="B")))</f>
        <v>0</v>
      </c>
      <c r="R9" s="104" t="e">
        <f>ROUND(Q9*100/'વાર્ષિક પરિણામ પત્રક '!D82,0)</f>
        <v>#DIV/0!</v>
      </c>
      <c r="S9" s="77">
        <f t="shared" ref="S9:S30" si="2">O9+Q9</f>
        <v>0</v>
      </c>
      <c r="T9" s="104" t="e">
        <f>ROUND(S9*100/'વાર્ષિક પરિણામ પત્રક '!F82,0)</f>
        <v>#DIV/0!</v>
      </c>
      <c r="U9" s="104">
        <f>SUMPRODUCT(-(-('વાર્ષિક પરિણામ પત્રક '!A8:A80="OBC")),-(-('વાર્ષિક પરિણામ પત્રક '!B8:B80="BOY")),-(-('વાર્ષિક પરિણામ પત્રક '!AP8:AP80="B")))</f>
        <v>0</v>
      </c>
      <c r="V9" s="104" t="e">
        <f>ROUND(U9*100/'વાર્ષિક પરિણામ પત્રક '!B82,0)</f>
        <v>#DIV/0!</v>
      </c>
      <c r="W9" s="104">
        <f>SUMPRODUCT(-(-('વાર્ષિક પરિણામ પત્રક '!A8:A80="OBC")),-(-('વાર્ષિક પરિણામ પત્રક '!B8:B80="GIRL")),-(-('વાર્ષિક પરિણામ પત્રક '!AP8:AP80="B")))</f>
        <v>0</v>
      </c>
      <c r="X9" s="104" t="e">
        <f>ROUND(W9*100/'વાર્ષિક પરિણામ પત્રક '!D82,0)</f>
        <v>#DIV/0!</v>
      </c>
      <c r="Y9" s="77">
        <f t="shared" ref="Y9:Y30" si="3">U9+W9</f>
        <v>0</v>
      </c>
      <c r="Z9" s="104" t="e">
        <f>ROUND(Y9*100/'વાર્ષિક પરિણામ પત્રક '!F82,0)</f>
        <v>#DIV/0!</v>
      </c>
      <c r="AA9" s="104">
        <f>SUMPRODUCT(-(-('વાર્ષિક પરિણામ પત્રક '!A8:A80="OBC")),-(-('વાર્ષિક પરિણામ પત્રક '!B8:B80="BOY")),-(-('વાર્ષિક પરિણામ પત્રક '!AY8:AY80="B")))</f>
        <v>0</v>
      </c>
      <c r="AB9" s="104" t="e">
        <f>ROUND(AA9*100/'વાર્ષિક પરિણામ પત્રક '!B82,0)</f>
        <v>#DIV/0!</v>
      </c>
      <c r="AC9" s="104">
        <f>SUMPRODUCT(-(-('વાર્ષિક પરિણામ પત્રક '!A8:A80="OBC")),-(-('વાર્ષિક પરિણામ પત્રક '!B8:B80="GIRL")),-(-('વાર્ષિક પરિણામ પત્રક '!AY8:AY80="B")))</f>
        <v>0</v>
      </c>
      <c r="AD9" s="104" t="e">
        <f>ROUND(AC9*100/'વાર્ષિક પરિણામ પત્રક '!D82,0)</f>
        <v>#DIV/0!</v>
      </c>
      <c r="AE9" s="77">
        <f t="shared" ref="AE9:AE30" si="4">AA9+AC9</f>
        <v>0</v>
      </c>
      <c r="AF9" s="104" t="e">
        <f>ROUND(AE9*100/'વાર્ષિક પરિણામ પત્રક '!F82,0)</f>
        <v>#DIV/0!</v>
      </c>
      <c r="AG9" s="104">
        <f>SUMPRODUCT(-(-('વાર્ષિક પરિણામ પત્રક '!A8:A80="OBC")),-(-('વાર્ષિક પરિણામ પત્રક '!B8:B80="BOY")),-(-('વાર્ષિક પરિણામ પત્રક '!BG8:BG80="B")))</f>
        <v>0</v>
      </c>
      <c r="AH9" s="104" t="e">
        <f>ROUND(AG9*100/'વાર્ષિક પરિણામ પત્રક '!B82,0)</f>
        <v>#DIV/0!</v>
      </c>
      <c r="AI9" s="104">
        <f>SUMPRODUCT(-(-('વાર્ષિક પરિણામ પત્રક '!A8:A80="OBC")),-(-('વાર્ષિક પરિણામ પત્રક '!B8:B80="GIRL")),-(-('વાર્ષિક પરિણામ પત્રક '!BG8:BG80="B")))</f>
        <v>0</v>
      </c>
      <c r="AJ9" s="104" t="e">
        <f>ROUND(AI9*100/'વાર્ષિક પરિણામ પત્રક '!D82,0)</f>
        <v>#DIV/0!</v>
      </c>
      <c r="AK9" s="77">
        <f t="shared" ref="AK9:AK30" si="5">AG9+AI9</f>
        <v>0</v>
      </c>
      <c r="AL9" s="104" t="e">
        <f>ROUND(AK9*100/'વાર્ષિક પરિણામ પત્રક '!F82,0)</f>
        <v>#DIV/0!</v>
      </c>
      <c r="AM9" s="104">
        <f>SUMPRODUCT(-(-('વાર્ષિક પરિણામ પત્રક '!A8:A80="OBC")),-(-('વાર્ષિક પરિણામ પત્રક '!B8:B80="BOY")),-(-('વાર્ષિક પરિણામ પત્રક '!BO8:BO80="B")))</f>
        <v>0</v>
      </c>
      <c r="AN9" s="104" t="e">
        <f>ROUND(AM9*100/'વાર્ષિક પરિણામ પત્રક '!B82,0)</f>
        <v>#DIV/0!</v>
      </c>
      <c r="AO9" s="104">
        <f>SUMPRODUCT(-(-('વાર્ષિક પરિણામ પત્રક '!A8:A80="OBC")),-(-('વાર્ષિક પરિણામ પત્રક '!B8:B80="GIRL")),-(-('વાર્ષિક પરિણામ પત્રક '!BO8:BO80="B")))</f>
        <v>0</v>
      </c>
      <c r="AP9" s="104" t="e">
        <f>ROUND(AO9*100/'વાર્ષિક પરિણામ પત્રક '!D82,0)</f>
        <v>#DIV/0!</v>
      </c>
      <c r="AQ9" s="77">
        <f t="shared" ref="AQ9:AQ30" si="6">AM9+AO9</f>
        <v>0</v>
      </c>
      <c r="AR9" s="104" t="e">
        <f>ROUND(AQ9*100/'વાર્ષિક પરિણામ પત્રક '!F82,0)</f>
        <v>#DIV/0!</v>
      </c>
      <c r="AS9" s="104">
        <f>SUMPRODUCT(-(-('વાર્ષિક પરિણામ પત્રક '!A8:A80="OBC")),-(-('વાર્ષિક પરિણામ પત્રક '!B8:B80="BOY")),-(-('વાર્ષિક પરિણામ પત્રક '!BW8:BW80="B")))</f>
        <v>0</v>
      </c>
      <c r="AT9" s="104" t="e">
        <f>ROUND(AS9*100/'વાર્ષિક પરિણામ પત્રક '!B82,0)</f>
        <v>#DIV/0!</v>
      </c>
      <c r="AU9" s="104">
        <f>SUMPRODUCT(-(-('વાર્ષિક પરિણામ પત્રક '!A8:A80="OBC")),-(-('વાર્ષિક પરિણામ પત્રક '!B8:B80="GIRL")),-(-('વાર્ષિક પરિણામ પત્રક '!BW8:BW80="B")))</f>
        <v>0</v>
      </c>
      <c r="AV9" s="104" t="e">
        <f>ROUND(AU9*100/'વાર્ષિક પરિણામ પત્રક '!D82,0)</f>
        <v>#DIV/0!</v>
      </c>
      <c r="AW9" s="77">
        <f t="shared" ref="AW9:AW37" si="7">AS9+AU9</f>
        <v>0</v>
      </c>
      <c r="AX9" s="104" t="e">
        <f>ROUND(AW9*100/'વાર્ષિક પરિણામ પત્રક '!F82,0)</f>
        <v>#DIV/0!</v>
      </c>
      <c r="AZ9" s="103"/>
      <c r="BA9" s="22"/>
      <c r="BB9" s="22"/>
      <c r="BC9" s="37"/>
    </row>
    <row r="10" spans="1:55" ht="22.15" customHeight="1">
      <c r="A10" s="708"/>
      <c r="B10" s="24" t="s">
        <v>25</v>
      </c>
      <c r="C10" s="104">
        <f>SUMPRODUCT(-(-('વાર્ષિક પરિણામ પત્રક '!A8:A80="OBC")),-(-('વાર્ષિક પરિણામ પત્રક '!B8:B80="BOY")),-(-('વાર્ષિક પરિણામ પત્રક '!O8:O80="C")))</f>
        <v>0</v>
      </c>
      <c r="D10" s="104" t="e">
        <f>ROUND(C10*100/'વાર્ષિક પરિણામ પત્રક '!B82,0)</f>
        <v>#DIV/0!</v>
      </c>
      <c r="E10" s="104">
        <f>SUMPRODUCT(-(-('વાર્ષિક પરિણામ પત્રક '!A8:A80="OBC")),-(-('વાર્ષિક પરિણામ પત્રક '!B8:B80="GIRL")),-(-('વાર્ષિક પરિણામ પત્રક '!O8:O80="C")))</f>
        <v>0</v>
      </c>
      <c r="F10" s="104" t="e">
        <f>ROUND(E10*100/'વાર્ષિક પરિણામ પત્રક '!D82,0)</f>
        <v>#DIV/0!</v>
      </c>
      <c r="G10" s="77">
        <f t="shared" si="0"/>
        <v>0</v>
      </c>
      <c r="H10" s="104" t="e">
        <f>ROUND(G10*100/'વાર્ષિક પરિણામ પત્રક '!F82,0)</f>
        <v>#DIV/0!</v>
      </c>
      <c r="I10" s="104">
        <f>SUMPRODUCT(-(-('વાર્ષિક પરિણામ પત્રક '!A8:A80="OBC")),-(-('વાર્ષિક પરિણામ પત્રક '!B8:B80="BOY")),-(-('વાર્ષિક પરિણામ પત્રક '!Z8:Z80="C")))</f>
        <v>0</v>
      </c>
      <c r="J10" s="104" t="e">
        <f>ROUND(I10*100/'વાર્ષિક પરિણામ પત્રક '!B82,0)</f>
        <v>#DIV/0!</v>
      </c>
      <c r="K10" s="104">
        <f>SUMPRODUCT(-(-('વાર્ષિક પરિણામ પત્રક '!A8:A80="OBC")),-(-('વાર્ષિક પરિણામ પત્રક '!B8:B80="GIRL")),-(-('વાર્ષિક પરિણામ પત્રક '!Z8:Z80="C")))</f>
        <v>0</v>
      </c>
      <c r="L10" s="104" t="e">
        <f>ROUND(K10*100/'વાર્ષિક પરિણામ પત્રક '!D82,0)</f>
        <v>#DIV/0!</v>
      </c>
      <c r="M10" s="77">
        <f t="shared" si="1"/>
        <v>0</v>
      </c>
      <c r="N10" s="104" t="e">
        <f>ROUND(M10*100/'વાર્ષિક પરિણામ પત્રક '!F82,0)</f>
        <v>#DIV/0!</v>
      </c>
      <c r="O10" s="104">
        <f>SUMPRODUCT(-(-('વાર્ષિક પરિણામ પત્રક '!A8:A80="OBC")),-(-('વાર્ષિક પરિણામ પત્રક '!B8:B80="BOY")),-(-('વાર્ષિક પરિણામ પત્રક '!AH8:AH80="C")))</f>
        <v>0</v>
      </c>
      <c r="P10" s="104" t="e">
        <f>ROUND(O10*100/'વાર્ષિક પરિણામ પત્રક '!B82,0)</f>
        <v>#DIV/0!</v>
      </c>
      <c r="Q10" s="104">
        <f>SUMPRODUCT(-(-('વાર્ષિક પરિણામ પત્રક '!A8:A80="OBC")),-(-('વાર્ષિક પરિણામ પત્રક '!B8:B80="GIRL")),-(-('વાર્ષિક પરિણામ પત્રક '!AH8:AH80="C")))</f>
        <v>0</v>
      </c>
      <c r="R10" s="104" t="e">
        <f>ROUND(Q10*100/'વાર્ષિક પરિણામ પત્રક '!D82,0)</f>
        <v>#DIV/0!</v>
      </c>
      <c r="S10" s="77">
        <f t="shared" si="2"/>
        <v>0</v>
      </c>
      <c r="T10" s="104" t="e">
        <f>ROUND(S10*100/'વાર્ષિક પરિણામ પત્રક '!F82,0)</f>
        <v>#DIV/0!</v>
      </c>
      <c r="U10" s="104">
        <f>SUMPRODUCT(-(-('વાર્ષિક પરિણામ પત્રક '!A8:A80="OBC")),-(-('વાર્ષિક પરિણામ પત્રક '!B8:B80="BOY")),-(-('વાર્ષિક પરિણામ પત્રક '!AP8:AP80="C")))</f>
        <v>0</v>
      </c>
      <c r="V10" s="104" t="e">
        <f>ROUND(U10*100/'વાર્ષિક પરિણામ પત્રક '!B82,0)</f>
        <v>#DIV/0!</v>
      </c>
      <c r="W10" s="104">
        <f>SUMPRODUCT(-(-('વાર્ષિક પરિણામ પત્રક '!A8:A80="OBC")),-(-('વાર્ષિક પરિણામ પત્રક '!B8:B80="GIRL")),-(-('વાર્ષિક પરિણામ પત્રક '!AP8:AP80="C")))</f>
        <v>0</v>
      </c>
      <c r="X10" s="104" t="e">
        <f>ROUND(W10*100/'વાર્ષિક પરિણામ પત્રક '!D82,0)</f>
        <v>#DIV/0!</v>
      </c>
      <c r="Y10" s="77">
        <f t="shared" si="3"/>
        <v>0</v>
      </c>
      <c r="Z10" s="104" t="e">
        <f>ROUND(Y10*100/'વાર્ષિક પરિણામ પત્રક '!F82,0)</f>
        <v>#DIV/0!</v>
      </c>
      <c r="AA10" s="104">
        <f>SUMPRODUCT(-(-('વાર્ષિક પરિણામ પત્રક '!A8:A80="OBC")),-(-('વાર્ષિક પરિણામ પત્રક '!B8:B80="BOY")),-(-('વાર્ષિક પરિણામ પત્રક '!AY8:AY80="C")))</f>
        <v>0</v>
      </c>
      <c r="AB10" s="104" t="e">
        <f>ROUND(AA10*100/'વાર્ષિક પરિણામ પત્રક '!B82,0)</f>
        <v>#DIV/0!</v>
      </c>
      <c r="AC10" s="104">
        <f>SUMPRODUCT(-(-('વાર્ષિક પરિણામ પત્રક '!A8:A80="OBC")),-(-('વાર્ષિક પરિણામ પત્રક '!B8:B80="GIRL")),-(-('વાર્ષિક પરિણામ પત્રક '!AY8:AY80="C")))</f>
        <v>0</v>
      </c>
      <c r="AD10" s="104" t="e">
        <f>ROUND(AC10*100/'વાર્ષિક પરિણામ પત્રક '!D82,0)</f>
        <v>#DIV/0!</v>
      </c>
      <c r="AE10" s="77">
        <f t="shared" si="4"/>
        <v>0</v>
      </c>
      <c r="AF10" s="104" t="e">
        <f>ROUND(AE10*100/'વાર્ષિક પરિણામ પત્રક '!F82,0)</f>
        <v>#DIV/0!</v>
      </c>
      <c r="AG10" s="104">
        <f>SUMPRODUCT(-(-('વાર્ષિક પરિણામ પત્રક '!A8:A80="OBC")),-(-('વાર્ષિક પરિણામ પત્રક '!B8:B80="BOY")),-(-('વાર્ષિક પરિણામ પત્રક '!BG8:BG80="C")))</f>
        <v>0</v>
      </c>
      <c r="AH10" s="104" t="e">
        <f>ROUND(AG10*100/'વાર્ષિક પરિણામ પત્રક '!B82,0)</f>
        <v>#DIV/0!</v>
      </c>
      <c r="AI10" s="104">
        <f>SUMPRODUCT(-(-('વાર્ષિક પરિણામ પત્રક '!A8:A80="OBC")),-(-('વાર્ષિક પરિણામ પત્રક '!B8:B80="GIRL")),-(-('વાર્ષિક પરિણામ પત્રક '!BG8:BG80="C")))</f>
        <v>0</v>
      </c>
      <c r="AJ10" s="104" t="e">
        <f>ROUND(AI10*100/'વાર્ષિક પરિણામ પત્રક '!D82,0)</f>
        <v>#DIV/0!</v>
      </c>
      <c r="AK10" s="77">
        <f t="shared" si="5"/>
        <v>0</v>
      </c>
      <c r="AL10" s="104" t="e">
        <f>ROUND(AK10*100/'વાર્ષિક પરિણામ પત્રક '!F82,0)</f>
        <v>#DIV/0!</v>
      </c>
      <c r="AM10" s="104">
        <f>SUMPRODUCT(-(-('વાર્ષિક પરિણામ પત્રક '!A8:A80="OBC")),-(-('વાર્ષિક પરિણામ પત્રક '!B8:B80="BOY")),-(-('વાર્ષિક પરિણામ પત્રક '!BO8:BO80="C")))</f>
        <v>0</v>
      </c>
      <c r="AN10" s="104" t="e">
        <f>ROUND(AM10*100/'વાર્ષિક પરિણામ પત્રક '!B82,0)</f>
        <v>#DIV/0!</v>
      </c>
      <c r="AO10" s="104">
        <f>SUMPRODUCT(-(-('વાર્ષિક પરિણામ પત્રક '!A8:A80="OBC")),-(-('વાર્ષિક પરિણામ પત્રક '!B8:B80="GIRL")),-(-('વાર્ષિક પરિણામ પત્રક '!BO8:BO80="C")))</f>
        <v>0</v>
      </c>
      <c r="AP10" s="104" t="e">
        <f>ROUND(AO10*100/'વાર્ષિક પરિણામ પત્રક '!D82,0)</f>
        <v>#DIV/0!</v>
      </c>
      <c r="AQ10" s="77">
        <f t="shared" si="6"/>
        <v>0</v>
      </c>
      <c r="AR10" s="104" t="e">
        <f>ROUND(AQ10*100/'વાર્ષિક પરિણામ પત્રક '!F82,0)</f>
        <v>#DIV/0!</v>
      </c>
      <c r="AS10" s="104">
        <f>SUMPRODUCT(-(-('વાર્ષિક પરિણામ પત્રક '!A8:A80="OBC")),-(-('વાર્ષિક પરિણામ પત્રક '!B8:B80="BOY")),-(-('વાર્ષિક પરિણામ પત્રક '!BW8:BW80="C")))</f>
        <v>0</v>
      </c>
      <c r="AT10" s="104" t="e">
        <f>ROUND(AS10*100/'વાર્ષિક પરિણામ પત્રક '!B82,0)</f>
        <v>#DIV/0!</v>
      </c>
      <c r="AU10" s="104">
        <f>SUMPRODUCT(-(-('વાર્ષિક પરિણામ પત્રક '!A8:A80="OBC")),-(-('વાર્ષિક પરિણામ પત્રક '!B8:B80="GIRL")),-(-('વાર્ષિક પરિણામ પત્રક '!BW8:BW80="C")))</f>
        <v>0</v>
      </c>
      <c r="AV10" s="104" t="e">
        <f>ROUND(AU10*100/'વાર્ષિક પરિણામ પત્રક '!D82,0)</f>
        <v>#DIV/0!</v>
      </c>
      <c r="AW10" s="77">
        <f t="shared" si="7"/>
        <v>0</v>
      </c>
      <c r="AX10" s="104" t="e">
        <f>ROUND(AW10*100/'વાર્ષિક પરિણામ પત્રક '!F82,0)</f>
        <v>#DIV/0!</v>
      </c>
      <c r="AZ10" s="103"/>
      <c r="BA10" s="22"/>
      <c r="BB10" s="22"/>
      <c r="BC10" s="37"/>
    </row>
    <row r="11" spans="1:55" ht="22.15" customHeight="1">
      <c r="A11" s="708"/>
      <c r="B11" s="24" t="s">
        <v>26</v>
      </c>
      <c r="C11" s="104">
        <f>SUMPRODUCT(-(-('વાર્ષિક પરિણામ પત્રક '!A8:A80="OBC")),-(-('વાર્ષિક પરિણામ પત્રક '!B8:B80="BOY")),-(-('વાર્ષિક પરિણામ પત્રક '!O8:O80="D")))</f>
        <v>0</v>
      </c>
      <c r="D11" s="104" t="e">
        <f>ROUND(C11*100/'વાર્ષિક પરિણામ પત્રક '!B82,0)</f>
        <v>#DIV/0!</v>
      </c>
      <c r="E11" s="104">
        <f>SUMPRODUCT(-(-('વાર્ષિક પરિણામ પત્રક '!A8:A80="OBC")),-(-('વાર્ષિક પરિણામ પત્રક '!B8:B80="GIRL")),-(-('વાર્ષિક પરિણામ પત્રક '!O8:O80="D")))</f>
        <v>0</v>
      </c>
      <c r="F11" s="104" t="e">
        <f>ROUND(E11*100/'વાર્ષિક પરિણામ પત્રક '!D82,0)</f>
        <v>#DIV/0!</v>
      </c>
      <c r="G11" s="77">
        <f t="shared" si="0"/>
        <v>0</v>
      </c>
      <c r="H11" s="104" t="e">
        <f>ROUND(G11*100/'વાર્ષિક પરિણામ પત્રક '!F82,0)</f>
        <v>#DIV/0!</v>
      </c>
      <c r="I11" s="104">
        <f>SUMPRODUCT(-(-('વાર્ષિક પરિણામ પત્રક '!A8:A80="OBC")),-(-('વાર્ષિક પરિણામ પત્રક '!B8:B80="BOY")),-(-('વાર્ષિક પરિણામ પત્રક '!Z8:Z80="D")))</f>
        <v>0</v>
      </c>
      <c r="J11" s="104" t="e">
        <f>ROUND(I11*100/'વાર્ષિક પરિણામ પત્રક '!B82,0)</f>
        <v>#DIV/0!</v>
      </c>
      <c r="K11" s="104">
        <f>SUMPRODUCT(-(-('વાર્ષિક પરિણામ પત્રક '!A8:A80="OBC")),-(-('વાર્ષિક પરિણામ પત્રક '!B8:B80="GIRL")),-(-('વાર્ષિક પરિણામ પત્રક '!Z8:Z80="D")))</f>
        <v>0</v>
      </c>
      <c r="L11" s="104" t="e">
        <f>ROUND(K11*100/'વાર્ષિક પરિણામ પત્રક '!D82,0)</f>
        <v>#DIV/0!</v>
      </c>
      <c r="M11" s="77">
        <f t="shared" si="1"/>
        <v>0</v>
      </c>
      <c r="N11" s="104" t="e">
        <f>ROUND(M11*100/'વાર્ષિક પરિણામ પત્રક '!F82,0)</f>
        <v>#DIV/0!</v>
      </c>
      <c r="O11" s="104">
        <f>SUMPRODUCT(-(-('વાર્ષિક પરિણામ પત્રક '!A8:A80="OBC")),-(-('વાર્ષિક પરિણામ પત્રક '!B8:B80="BOY")),-(-('વાર્ષિક પરિણામ પત્રક '!AH8:AH80="D")))</f>
        <v>0</v>
      </c>
      <c r="P11" s="104" t="e">
        <f>ROUND(O11*100/'વાર્ષિક પરિણામ પત્રક '!B82,0)</f>
        <v>#DIV/0!</v>
      </c>
      <c r="Q11" s="104">
        <f>SUMPRODUCT(-(-('વાર્ષિક પરિણામ પત્રક '!A8:A80="OBC")),-(-('વાર્ષિક પરિણામ પત્રક '!B8:B80="GIRL")),-(-('વાર્ષિક પરિણામ પત્રક '!AH8:AH80="D")))</f>
        <v>0</v>
      </c>
      <c r="R11" s="104" t="e">
        <f>ROUND(Q11*100/'વાર્ષિક પરિણામ પત્રક '!D82,0)</f>
        <v>#DIV/0!</v>
      </c>
      <c r="S11" s="77">
        <f t="shared" si="2"/>
        <v>0</v>
      </c>
      <c r="T11" s="104" t="e">
        <f>ROUND(S11*100/'વાર્ષિક પરિણામ પત્રક '!F82,0)</f>
        <v>#DIV/0!</v>
      </c>
      <c r="U11" s="104">
        <f>SUMPRODUCT(-(-('વાર્ષિક પરિણામ પત્રક '!A8:A80="OBC")),-(-('વાર્ષિક પરિણામ પત્રક '!B8:B80="BOY")),-(-('વાર્ષિક પરિણામ પત્રક '!AP8:AP80="D")))</f>
        <v>0</v>
      </c>
      <c r="V11" s="104" t="e">
        <f>ROUND(U11*100/'વાર્ષિક પરિણામ પત્રક '!B82,0)</f>
        <v>#DIV/0!</v>
      </c>
      <c r="W11" s="104">
        <f>SUMPRODUCT(-(-('વાર્ષિક પરિણામ પત્રક '!A8:A80="OBC")),-(-('વાર્ષિક પરિણામ પત્રક '!B8:B80="GIRL")),-(-('વાર્ષિક પરિણામ પત્રક '!AP8:AP80="D")))</f>
        <v>0</v>
      </c>
      <c r="X11" s="104" t="e">
        <f>ROUND(W11*100/'વાર્ષિક પરિણામ પત્રક '!D82,0)</f>
        <v>#DIV/0!</v>
      </c>
      <c r="Y11" s="77">
        <f t="shared" si="3"/>
        <v>0</v>
      </c>
      <c r="Z11" s="104" t="e">
        <f>ROUND(Y11*100/'વાર્ષિક પરિણામ પત્રક '!F82,0)</f>
        <v>#DIV/0!</v>
      </c>
      <c r="AA11" s="104">
        <f>SUMPRODUCT(-(-('વાર્ષિક પરિણામ પત્રક '!A8:A80="OBC")),-(-('વાર્ષિક પરિણામ પત્રક '!B8:B80="BOY")),-(-('વાર્ષિક પરિણામ પત્રક '!AY8:AY80="D")))</f>
        <v>0</v>
      </c>
      <c r="AB11" s="104" t="e">
        <f>ROUND(AA11*100/'વાર્ષિક પરિણામ પત્રક '!B82,0)</f>
        <v>#DIV/0!</v>
      </c>
      <c r="AC11" s="104">
        <f>SUMPRODUCT(-(-('વાર્ષિક પરિણામ પત્રક '!A8:A80="OBC")),-(-('વાર્ષિક પરિણામ પત્રક '!B8:B80="GIRL")),-(-('વાર્ષિક પરિણામ પત્રક '!AY8:AY80="D")))</f>
        <v>0</v>
      </c>
      <c r="AD11" s="104" t="e">
        <f>ROUND(AC11*100/'વાર્ષિક પરિણામ પત્રક '!D82,0)</f>
        <v>#DIV/0!</v>
      </c>
      <c r="AE11" s="77">
        <f t="shared" si="4"/>
        <v>0</v>
      </c>
      <c r="AF11" s="104" t="e">
        <f>ROUND(AE11*100/'વાર્ષિક પરિણામ પત્રક '!F82,0)</f>
        <v>#DIV/0!</v>
      </c>
      <c r="AG11" s="104">
        <f>SUMPRODUCT(-(-('વાર્ષિક પરિણામ પત્રક '!A8:A80="OBC")),-(-('વાર્ષિક પરિણામ પત્રક '!B8:B80="BOY")),-(-('વાર્ષિક પરિણામ પત્રક '!BG8:BG80="D")))</f>
        <v>0</v>
      </c>
      <c r="AH11" s="104" t="e">
        <f>ROUND(AG11*100/'વાર્ષિક પરિણામ પત્રક '!B82,0)</f>
        <v>#DIV/0!</v>
      </c>
      <c r="AI11" s="104">
        <f>SUMPRODUCT(-(-('વાર્ષિક પરિણામ પત્રક '!A8:A80="OBC")),-(-('વાર્ષિક પરિણામ પત્રક '!B8:B80="GIRL")),-(-('વાર્ષિક પરિણામ પત્રક '!BG8:BG80="D")))</f>
        <v>0</v>
      </c>
      <c r="AJ11" s="104" t="e">
        <f>ROUND(AI11*100/'વાર્ષિક પરિણામ પત્રક '!D82,0)</f>
        <v>#DIV/0!</v>
      </c>
      <c r="AK11" s="77">
        <f t="shared" si="5"/>
        <v>0</v>
      </c>
      <c r="AL11" s="104" t="e">
        <f>ROUND(AK11*100/'વાર્ષિક પરિણામ પત્રક '!F82,0)</f>
        <v>#DIV/0!</v>
      </c>
      <c r="AM11" s="104">
        <f>SUMPRODUCT(-(-('વાર્ષિક પરિણામ પત્રક '!A8:A80="OBC")),-(-('વાર્ષિક પરિણામ પત્રક '!B8:B80="BOY")),-(-('વાર્ષિક પરિણામ પત્રક '!BO8:BO80="D")))</f>
        <v>0</v>
      </c>
      <c r="AN11" s="104" t="e">
        <f>ROUND(AM11*100/'વાર્ષિક પરિણામ પત્રક '!B82,0)</f>
        <v>#DIV/0!</v>
      </c>
      <c r="AO11" s="104">
        <f>SUMPRODUCT(-(-('વાર્ષિક પરિણામ પત્રક '!A8:A80="OBC")),-(-('વાર્ષિક પરિણામ પત્રક '!B8:B80="GIRL")),-(-('વાર્ષિક પરિણામ પત્રક '!BO8:BO80="D")))</f>
        <v>0</v>
      </c>
      <c r="AP11" s="104" t="e">
        <f>ROUND(AO11*100/'વાર્ષિક પરિણામ પત્રક '!D82,0)</f>
        <v>#DIV/0!</v>
      </c>
      <c r="AQ11" s="77">
        <f t="shared" si="6"/>
        <v>0</v>
      </c>
      <c r="AR11" s="104" t="e">
        <f>ROUND(AQ11*100/'વાર્ષિક પરિણામ પત્રક '!F82,0)</f>
        <v>#DIV/0!</v>
      </c>
      <c r="AS11" s="104">
        <f>SUMPRODUCT(-(-('વાર્ષિક પરિણામ પત્રક '!A8:A80="OBC")),-(-('વાર્ષિક પરિણામ પત્રક '!B8:B80="BOY")),-(-('વાર્ષિક પરિણામ પત્રક '!BW8:BW80="D")))</f>
        <v>0</v>
      </c>
      <c r="AT11" s="104" t="e">
        <f>ROUND(AS11*100/'વાર્ષિક પરિણામ પત્રક '!B82,0)</f>
        <v>#DIV/0!</v>
      </c>
      <c r="AU11" s="104">
        <f>SUMPRODUCT(-(-('વાર્ષિક પરિણામ પત્રક '!A8:A80="OBC")),-(-('વાર્ષિક પરિણામ પત્રક '!B8:B80="GIRL")),-(-('વાર્ષિક પરિણામ પત્રક '!BW8:BW80="D")))</f>
        <v>0</v>
      </c>
      <c r="AV11" s="104" t="e">
        <f>ROUND(AU11*100/'વાર્ષિક પરિણામ પત્રક '!D82,0)</f>
        <v>#DIV/0!</v>
      </c>
      <c r="AW11" s="77">
        <f t="shared" si="7"/>
        <v>0</v>
      </c>
      <c r="AX11" s="104" t="e">
        <f>ROUND(AW11*100/'વાર્ષિક પરિણામ પત્રક '!F82,0)</f>
        <v>#DIV/0!</v>
      </c>
      <c r="AZ11" s="103"/>
      <c r="BA11" s="22"/>
      <c r="BB11" s="22"/>
      <c r="BC11" s="37"/>
    </row>
    <row r="12" spans="1:55" ht="22.15" customHeight="1">
      <c r="A12" s="709"/>
      <c r="B12" s="24" t="s">
        <v>22</v>
      </c>
      <c r="C12" s="104">
        <f>SUMPRODUCT(-(-('વાર્ષિક પરિણામ પત્રક '!A8:A80="OBC")),-(-('વાર્ષિક પરિણામ પત્રક '!B8:B80="BOY")),-(-('વાર્ષિક પરિણામ પત્રક '!O8:O80="E")))</f>
        <v>0</v>
      </c>
      <c r="D12" s="104" t="e">
        <f>ROUND(C12*100/'વાર્ષિક પરિણામ પત્રક '!B82,0)</f>
        <v>#DIV/0!</v>
      </c>
      <c r="E12" s="104">
        <f>SUMPRODUCT(-(-('વાર્ષિક પરિણામ પત્રક '!A8:A80="OBC")),-(-('વાર્ષિક પરિણામ પત્રક '!B8:B80="GIRL")),-(-('વાર્ષિક પરિણામ પત્રક '!O8:O80="E")))</f>
        <v>0</v>
      </c>
      <c r="F12" s="104" t="e">
        <f>ROUND(E12*100/'વાર્ષિક પરિણામ પત્રક '!D82,0)</f>
        <v>#DIV/0!</v>
      </c>
      <c r="G12" s="77">
        <f t="shared" si="0"/>
        <v>0</v>
      </c>
      <c r="H12" s="104" t="e">
        <f>ROUND(G12*100/'વાર્ષિક પરિણામ પત્રક '!F82,0)</f>
        <v>#DIV/0!</v>
      </c>
      <c r="I12" s="104">
        <f>SUMPRODUCT(-(-('વાર્ષિક પરિણામ પત્રક '!A8:A80="OBC")),-(-('વાર્ષિક પરિણામ પત્રક '!B8:B80="BOY")),-(-('વાર્ષિક પરિણામ પત્રક '!Z8:Z80="E")))</f>
        <v>0</v>
      </c>
      <c r="J12" s="104" t="e">
        <f>ROUND(I12*100/'વાર્ષિક પરિણામ પત્રક '!B82,0)</f>
        <v>#DIV/0!</v>
      </c>
      <c r="K12" s="104">
        <f>SUMPRODUCT(-(-('વાર્ષિક પરિણામ પત્રક '!A8:A80="OBC")),-(-('વાર્ષિક પરિણામ પત્રક '!B8:B80="GIRL")),-(-('વાર્ષિક પરિણામ પત્રક '!Z8:Z80="E")))</f>
        <v>0</v>
      </c>
      <c r="L12" s="104" t="e">
        <f>ROUND(K12*100/'વાર્ષિક પરિણામ પત્રક '!D82,0)</f>
        <v>#DIV/0!</v>
      </c>
      <c r="M12" s="77">
        <f t="shared" si="1"/>
        <v>0</v>
      </c>
      <c r="N12" s="104" t="e">
        <f>ROUND(M12*100/'વાર્ષિક પરિણામ પત્રક '!F82,0)</f>
        <v>#DIV/0!</v>
      </c>
      <c r="O12" s="104">
        <f>SUMPRODUCT(-(-('વાર્ષિક પરિણામ પત્રક '!A8:A80="OBC")),-(-('વાર્ષિક પરિણામ પત્રક '!B8:B80="BOY")),-(-('વાર્ષિક પરિણામ પત્રક '!AH8:AH80="E")))</f>
        <v>0</v>
      </c>
      <c r="P12" s="104" t="e">
        <f>ROUND(O12*100/'વાર્ષિક પરિણામ પત્રક '!B82,0)</f>
        <v>#DIV/0!</v>
      </c>
      <c r="Q12" s="104">
        <f>SUMPRODUCT(-(-('વાર્ષિક પરિણામ પત્રક '!A8:A80="OBC")),-(-('વાર્ષિક પરિણામ પત્રક '!B8:B80="GIRL")),-(-('વાર્ષિક પરિણામ પત્રક '!AH8:AH80="E")))</f>
        <v>0</v>
      </c>
      <c r="R12" s="104" t="e">
        <f>ROUND(Q12*100/'વાર્ષિક પરિણામ પત્રક '!D82,0)</f>
        <v>#DIV/0!</v>
      </c>
      <c r="S12" s="77">
        <f t="shared" si="2"/>
        <v>0</v>
      </c>
      <c r="T12" s="104" t="e">
        <f>ROUND(S12*100/'વાર્ષિક પરિણામ પત્રક '!F82,0)</f>
        <v>#DIV/0!</v>
      </c>
      <c r="U12" s="104">
        <f>SUMPRODUCT(-(-('વાર્ષિક પરિણામ પત્રક '!A8:A80="OBC")),-(-('વાર્ષિક પરિણામ પત્રક '!B8:B80="BOY")),-(-('વાર્ષિક પરિણામ પત્રક '!AP8:AP80="E")))</f>
        <v>0</v>
      </c>
      <c r="V12" s="104" t="e">
        <f>ROUND(U12*100/'વાર્ષિક પરિણામ પત્રક '!B82,0)</f>
        <v>#DIV/0!</v>
      </c>
      <c r="W12" s="104">
        <f>SUMPRODUCT(-(-('વાર્ષિક પરિણામ પત્રક '!A8:A80="OBC")),-(-('વાર્ષિક પરિણામ પત્રક '!B8:B80="GIRL")),-(-('વાર્ષિક પરિણામ પત્રક '!AP8:AP80="E")))</f>
        <v>0</v>
      </c>
      <c r="X12" s="104" t="e">
        <f>ROUND(W12*100/'વાર્ષિક પરિણામ પત્રક '!D82,0)</f>
        <v>#DIV/0!</v>
      </c>
      <c r="Y12" s="77">
        <f t="shared" si="3"/>
        <v>0</v>
      </c>
      <c r="Z12" s="104" t="e">
        <f>ROUND(Y12*100/'વાર્ષિક પરિણામ પત્રક '!F82,0)</f>
        <v>#DIV/0!</v>
      </c>
      <c r="AA12" s="104">
        <f>SUMPRODUCT(-(-('વાર્ષિક પરિણામ પત્રક '!A8:A80="OBC")),-(-('વાર્ષિક પરિણામ પત્રક '!B8:B80="BOY")),-(-('વાર્ષિક પરિણામ પત્રક '!AY8:AY80="E")))</f>
        <v>0</v>
      </c>
      <c r="AB12" s="104" t="e">
        <f>ROUND(AA12*100/'વાર્ષિક પરિણામ પત્રક '!B82,0)</f>
        <v>#DIV/0!</v>
      </c>
      <c r="AC12" s="104">
        <f>SUMPRODUCT(-(-('વાર્ષિક પરિણામ પત્રક '!A8:A80="OBC")),-(-('વાર્ષિક પરિણામ પત્રક '!B8:B80="GIRL")),-(-('વાર્ષિક પરિણામ પત્રક '!AY8:AY80="E")))</f>
        <v>0</v>
      </c>
      <c r="AD12" s="104" t="e">
        <f>ROUND(AC12*100/'વાર્ષિક પરિણામ પત્રક '!D82,0)</f>
        <v>#DIV/0!</v>
      </c>
      <c r="AE12" s="77">
        <f t="shared" si="4"/>
        <v>0</v>
      </c>
      <c r="AF12" s="104" t="e">
        <f>ROUND(AE12*100/'વાર્ષિક પરિણામ પત્રક '!F82,0)</f>
        <v>#DIV/0!</v>
      </c>
      <c r="AG12" s="104">
        <f>SUMPRODUCT(-(-('વાર્ષિક પરિણામ પત્રક '!A8:A80="OBC")),-(-('વાર્ષિક પરિણામ પત્રક '!B8:B80="BOY")),-(-('વાર્ષિક પરિણામ પત્રક '!BG8:BG80="E")))</f>
        <v>0</v>
      </c>
      <c r="AH12" s="104" t="e">
        <f>ROUND(AG12*100/'વાર્ષિક પરિણામ પત્રક '!B82,0)</f>
        <v>#DIV/0!</v>
      </c>
      <c r="AI12" s="104">
        <f>SUMPRODUCT(-(-('વાર્ષિક પરિણામ પત્રક '!A8:A80="OBC")),-(-('વાર્ષિક પરિણામ પત્રક '!B8:B80="GIRL")),-(-('વાર્ષિક પરિણામ પત્રક '!BG8:BG80="E")))</f>
        <v>0</v>
      </c>
      <c r="AJ12" s="104" t="e">
        <f>ROUND(AI12*100/'વાર્ષિક પરિણામ પત્રક '!D82,0)</f>
        <v>#DIV/0!</v>
      </c>
      <c r="AK12" s="77">
        <f t="shared" si="5"/>
        <v>0</v>
      </c>
      <c r="AL12" s="104" t="e">
        <f>ROUND(AK12*100/'વાર્ષિક પરિણામ પત્રક '!F82,0)</f>
        <v>#DIV/0!</v>
      </c>
      <c r="AM12" s="104">
        <f>SUMPRODUCT(-(-('વાર્ષિક પરિણામ પત્રક '!A8:A80="OBC")),-(-('વાર્ષિક પરિણામ પત્રક '!B8:B80="BOY")),-(-('વાર્ષિક પરિણામ પત્રક '!BO8:BO80="E")))</f>
        <v>0</v>
      </c>
      <c r="AN12" s="104" t="e">
        <f>ROUND(AM12*100/'વાર્ષિક પરિણામ પત્રક '!B82,0)</f>
        <v>#DIV/0!</v>
      </c>
      <c r="AO12" s="104">
        <f>SUMPRODUCT(-(-('વાર્ષિક પરિણામ પત્રક '!A8:A80="OBC")),-(-('વાર્ષિક પરિણામ પત્રક '!B8:B80="GIRL")),-(-('વાર્ષિક પરિણામ પત્રક '!BO8:BO80="E")))</f>
        <v>0</v>
      </c>
      <c r="AP12" s="104" t="e">
        <f>ROUND(AO12*100/'વાર્ષિક પરિણામ પત્રક '!D82,0)</f>
        <v>#DIV/0!</v>
      </c>
      <c r="AQ12" s="77">
        <f t="shared" si="6"/>
        <v>0</v>
      </c>
      <c r="AR12" s="104" t="e">
        <f>ROUND(AQ12*100/'વાર્ષિક પરિણામ પત્રક '!F82,0)</f>
        <v>#DIV/0!</v>
      </c>
      <c r="AS12" s="104">
        <f>SUMPRODUCT(-(-('વાર્ષિક પરિણામ પત્રક '!A8:A80="OBC")),-(-('વાર્ષિક પરિણામ પત્રક '!B8:B80="BOY")),-(-('વાર્ષિક પરિણામ પત્રક '!BW8:BW80="E")))</f>
        <v>0</v>
      </c>
      <c r="AT12" s="104" t="e">
        <f>ROUND(AS12*100/'વાર્ષિક પરિણામ પત્રક '!B82,0)</f>
        <v>#DIV/0!</v>
      </c>
      <c r="AU12" s="104">
        <f>SUMPRODUCT(-(-('વાર્ષિક પરિણામ પત્રક '!A8:A80="OBC")),-(-('વાર્ષિક પરિણામ પત્રક '!B8:B80="GIRL")),-(-('વાર્ષિક પરિણામ પત્રક '!BW8:BW80="E")))</f>
        <v>0</v>
      </c>
      <c r="AV12" s="104" t="e">
        <f>ROUND(AU12*100/'વાર્ષિક પરિણામ પત્રક '!D82,0)</f>
        <v>#DIV/0!</v>
      </c>
      <c r="AW12" s="77">
        <f t="shared" si="7"/>
        <v>0</v>
      </c>
      <c r="AX12" s="104" t="e">
        <f>ROUND(AW12*100/'વાર્ષિક પરિણામ પત્રક '!F82,0)</f>
        <v>#DIV/0!</v>
      </c>
    </row>
    <row r="13" spans="1:55" ht="22.15" customHeight="1">
      <c r="A13" s="25" t="s">
        <v>32</v>
      </c>
      <c r="B13" s="26"/>
      <c r="C13" s="74">
        <f>SUM(C8:C12)</f>
        <v>0</v>
      </c>
      <c r="D13" s="104" t="e">
        <f>ROUND(C13*100/'વાર્ષિક પરિણામ પત્રક '!B82,0)</f>
        <v>#DIV/0!</v>
      </c>
      <c r="E13" s="74">
        <f t="shared" ref="E13:AW13" si="8">SUM(E8:E12)</f>
        <v>0</v>
      </c>
      <c r="F13" s="104" t="e">
        <f>ROUND(E13*100/'વાર્ષિક પરિણામ પત્રક '!D82,0)</f>
        <v>#DIV/0!</v>
      </c>
      <c r="G13" s="74">
        <f t="shared" si="8"/>
        <v>0</v>
      </c>
      <c r="H13" s="104" t="e">
        <f>ROUND(G13*100/'વાર્ષિક પરિણામ પત્રક '!F82,0)</f>
        <v>#DIV/0!</v>
      </c>
      <c r="I13" s="74">
        <f t="shared" si="8"/>
        <v>0</v>
      </c>
      <c r="J13" s="104" t="e">
        <f>ROUND(I13*100/'વાર્ષિક પરિણામ પત્રક '!B82,0)</f>
        <v>#DIV/0!</v>
      </c>
      <c r="K13" s="74">
        <f t="shared" si="8"/>
        <v>0</v>
      </c>
      <c r="L13" s="104" t="e">
        <f>ROUND(K13*100/'વાર્ષિક પરિણામ પત્રક '!D82,0)</f>
        <v>#DIV/0!</v>
      </c>
      <c r="M13" s="74">
        <f t="shared" si="8"/>
        <v>0</v>
      </c>
      <c r="N13" s="104" t="e">
        <f>ROUND(M13*100/'વાર્ષિક પરિણામ પત્રક '!F82,0)</f>
        <v>#DIV/0!</v>
      </c>
      <c r="O13" s="74">
        <f t="shared" si="8"/>
        <v>0</v>
      </c>
      <c r="P13" s="104" t="e">
        <f>ROUND(O13*100/'વાર્ષિક પરિણામ પત્રક '!B82,0)</f>
        <v>#DIV/0!</v>
      </c>
      <c r="Q13" s="74">
        <f t="shared" si="8"/>
        <v>0</v>
      </c>
      <c r="R13" s="104" t="e">
        <f>ROUND(Q13*100/'વાર્ષિક પરિણામ પત્રક '!D82,0)</f>
        <v>#DIV/0!</v>
      </c>
      <c r="S13" s="74">
        <f t="shared" si="8"/>
        <v>0</v>
      </c>
      <c r="T13" s="104" t="e">
        <f>ROUND(S13*100/'વાર્ષિક પરિણામ પત્રક '!F82,0)</f>
        <v>#DIV/0!</v>
      </c>
      <c r="U13" s="74">
        <f t="shared" si="8"/>
        <v>0</v>
      </c>
      <c r="V13" s="104" t="e">
        <f>ROUND(U13*100/'વાર્ષિક પરિણામ પત્રક '!B82,0)</f>
        <v>#DIV/0!</v>
      </c>
      <c r="W13" s="74">
        <f t="shared" si="8"/>
        <v>0</v>
      </c>
      <c r="X13" s="104" t="e">
        <f>ROUND(W13*100/'વાર્ષિક પરિણામ પત્રક '!D82,0)</f>
        <v>#DIV/0!</v>
      </c>
      <c r="Y13" s="74">
        <f t="shared" si="8"/>
        <v>0</v>
      </c>
      <c r="Z13" s="104" t="e">
        <f>ROUND(Y13*100/'વાર્ષિક પરિણામ પત્રક '!F82,0)</f>
        <v>#DIV/0!</v>
      </c>
      <c r="AA13" s="74">
        <f t="shared" si="8"/>
        <v>0</v>
      </c>
      <c r="AB13" s="104" t="e">
        <f>ROUND(AA13*100/'વાર્ષિક પરિણામ પત્રક '!B82,0)</f>
        <v>#DIV/0!</v>
      </c>
      <c r="AC13" s="74">
        <f t="shared" si="8"/>
        <v>0</v>
      </c>
      <c r="AD13" s="104" t="e">
        <f>ROUND(AC13*100/'વાર્ષિક પરિણામ પત્રક '!D82,0)</f>
        <v>#DIV/0!</v>
      </c>
      <c r="AE13" s="74">
        <f t="shared" si="8"/>
        <v>0</v>
      </c>
      <c r="AF13" s="104" t="e">
        <f>ROUND(AE13*100/'વાર્ષિક પરિણામ પત્રક '!F82,0)</f>
        <v>#DIV/0!</v>
      </c>
      <c r="AG13" s="74">
        <f t="shared" si="8"/>
        <v>0</v>
      </c>
      <c r="AH13" s="104" t="e">
        <f>ROUND(AG13*100/'વાર્ષિક પરિણામ પત્રક '!B82,0)</f>
        <v>#DIV/0!</v>
      </c>
      <c r="AI13" s="74">
        <f t="shared" si="8"/>
        <v>0</v>
      </c>
      <c r="AJ13" s="104" t="e">
        <f>ROUND(AI13*100/'વાર્ષિક પરિણામ પત્રક '!D82,0)</f>
        <v>#DIV/0!</v>
      </c>
      <c r="AK13" s="74">
        <f t="shared" si="8"/>
        <v>0</v>
      </c>
      <c r="AL13" s="104" t="e">
        <f>ROUND(AK13*100/'વાર્ષિક પરિણામ પત્રક '!F82,0)</f>
        <v>#DIV/0!</v>
      </c>
      <c r="AM13" s="74">
        <f t="shared" si="8"/>
        <v>0</v>
      </c>
      <c r="AN13" s="104" t="e">
        <f>ROUND(AM13*100/'વાર્ષિક પરિણામ પત્રક '!B82,0)</f>
        <v>#DIV/0!</v>
      </c>
      <c r="AO13" s="74">
        <f t="shared" si="8"/>
        <v>0</v>
      </c>
      <c r="AP13" s="104" t="e">
        <f>ROUND(AO13*100/'વાર્ષિક પરિણામ પત્રક '!D82,0)</f>
        <v>#DIV/0!</v>
      </c>
      <c r="AQ13" s="74">
        <f t="shared" si="8"/>
        <v>0</v>
      </c>
      <c r="AR13" s="104" t="e">
        <f>ROUND(AQ13*100/'વાર્ષિક પરિણામ પત્રક '!F82,0)</f>
        <v>#DIV/0!</v>
      </c>
      <c r="AS13" s="74">
        <f t="shared" si="8"/>
        <v>0</v>
      </c>
      <c r="AT13" s="104" t="e">
        <f>ROUND(AS13*100/'વાર્ષિક પરિણામ પત્રક '!B82,0)</f>
        <v>#DIV/0!</v>
      </c>
      <c r="AU13" s="74">
        <f t="shared" si="8"/>
        <v>0</v>
      </c>
      <c r="AV13" s="104" t="e">
        <f>ROUND(AU13*100/'વાર્ષિક પરિણામ પત્રક '!D82,0)</f>
        <v>#DIV/0!</v>
      </c>
      <c r="AW13" s="74">
        <f t="shared" si="8"/>
        <v>0</v>
      </c>
      <c r="AX13" s="104" t="e">
        <f>ROUND(AW13*100/'વાર્ષિક પરિણામ પત્રક '!F82,0)</f>
        <v>#DIV/0!</v>
      </c>
      <c r="BB13" s="44"/>
    </row>
    <row r="14" spans="1:55" ht="22.15" customHeight="1">
      <c r="A14" s="707" t="s">
        <v>87</v>
      </c>
      <c r="B14" s="27" t="s">
        <v>23</v>
      </c>
      <c r="C14" s="104">
        <f>SUMPRODUCT(-(-('વાર્ષિક પરિણામ પત્રક '!A8:A80="SC")),-(-('વાર્ષિક પરિણામ પત્રક '!B8:B80="BOY")),-(-('વાર્ષિક પરિણામ પત્રક '!O8:O80="A")))</f>
        <v>0</v>
      </c>
      <c r="D14" s="104" t="e">
        <f>ROUND(C14*100/'વાર્ષિક પરિણામ પત્રક '!B83,0)</f>
        <v>#DIV/0!</v>
      </c>
      <c r="E14" s="104">
        <f>SUMPRODUCT(-(-('વાર્ષિક પરિણામ પત્રક '!A8:A80="SC")),-(-('વાર્ષિક પરિણામ પત્રક '!B8:B80="GIRL")),-(-('વાર્ષિક પરિણામ પત્રક '!O8:O80="A")))</f>
        <v>0</v>
      </c>
      <c r="F14" s="104" t="e">
        <f>ROUND(E14*100/'વાર્ષિક પરિણામ પત્રક '!D83,0)</f>
        <v>#DIV/0!</v>
      </c>
      <c r="G14" s="77">
        <f t="shared" si="0"/>
        <v>0</v>
      </c>
      <c r="H14" s="104" t="e">
        <f>ROUND(G14*100/'વાર્ષિક પરિણામ પત્રક '!F83,0)</f>
        <v>#DIV/0!</v>
      </c>
      <c r="I14" s="104">
        <f>SUMPRODUCT(-(-('વાર્ષિક પરિણામ પત્રક '!A8:A80="SC")),-(-('વાર્ષિક પરિણામ પત્રક '!B8:B80="BOY")),-(-('વાર્ષિક પરિણામ પત્રક '!Z8:Z80="A")))</f>
        <v>0</v>
      </c>
      <c r="J14" s="104" t="e">
        <f>ROUND(I14*100/'વાર્ષિક પરિણામ પત્રક '!B83,0)</f>
        <v>#DIV/0!</v>
      </c>
      <c r="K14" s="104">
        <f>SUMPRODUCT(-(-('વાર્ષિક પરિણામ પત્રક '!A8:A80="SC")),-(-('વાર્ષિક પરિણામ પત્રક '!B8:B80="GIRL")),-(-('વાર્ષિક પરિણામ પત્રક '!Z8:Z80="A")))</f>
        <v>0</v>
      </c>
      <c r="L14" s="104" t="e">
        <f>ROUND(K14*100/'વાર્ષિક પરિણામ પત્રક '!D83,0)</f>
        <v>#DIV/0!</v>
      </c>
      <c r="M14" s="77">
        <f t="shared" si="1"/>
        <v>0</v>
      </c>
      <c r="N14" s="104" t="e">
        <f>ROUND(M14*100/'વાર્ષિક પરિણામ પત્રક '!F83,0)</f>
        <v>#DIV/0!</v>
      </c>
      <c r="O14" s="104">
        <f>SUMPRODUCT(-(-('વાર્ષિક પરિણામ પત્રક '!A8:A80="SC")),-(-('વાર્ષિક પરિણામ પત્રક '!B8:B80="BOY")),-(-('વાર્ષિક પરિણામ પત્રક '!AH8:AH80="A")))</f>
        <v>0</v>
      </c>
      <c r="P14" s="104" t="e">
        <f>ROUND(O14*100/'વાર્ષિક પરિણામ પત્રક '!B83,0)</f>
        <v>#DIV/0!</v>
      </c>
      <c r="Q14" s="104">
        <f>SUMPRODUCT(-(-('વાર્ષિક પરિણામ પત્રક '!A8:A80="SC")),-(-('વાર્ષિક પરિણામ પત્રક '!B8:B80="GIRL")),-(-('વાર્ષિક પરિણામ પત્રક '!AH8:AH80="A")))</f>
        <v>0</v>
      </c>
      <c r="R14" s="104" t="e">
        <f>ROUND(Q14*100/'વાર્ષિક પરિણામ પત્રક '!D83,0)</f>
        <v>#DIV/0!</v>
      </c>
      <c r="S14" s="77">
        <f t="shared" si="2"/>
        <v>0</v>
      </c>
      <c r="T14" s="104" t="e">
        <f>ROUND(S14*100/'વાર્ષિક પરિણામ પત્રક '!F83,0)</f>
        <v>#DIV/0!</v>
      </c>
      <c r="U14" s="104">
        <f>SUMPRODUCT(-(-('વાર્ષિક પરિણામ પત્રક '!A8:A80="SC")),-(-('વાર્ષિક પરિણામ પત્રક '!B8:B80="BOY")),-(-('વાર્ષિક પરિણામ પત્રક '!AP8:AP80="A")))</f>
        <v>0</v>
      </c>
      <c r="V14" s="104" t="e">
        <f>ROUND(U14*100/'વાર્ષિક પરિણામ પત્રક '!B83,0)</f>
        <v>#DIV/0!</v>
      </c>
      <c r="W14" s="104">
        <f>SUMPRODUCT(-(-('વાર્ષિક પરિણામ પત્રક '!A8:A80="SC")),-(-('વાર્ષિક પરિણામ પત્રક '!B8:B80="GIRL")),-(-('વાર્ષિક પરિણામ પત્રક '!AP8:AP80="A")))</f>
        <v>0</v>
      </c>
      <c r="X14" s="104" t="e">
        <f>ROUND(W14*100/'વાર્ષિક પરિણામ પત્રક '!D83,0)</f>
        <v>#DIV/0!</v>
      </c>
      <c r="Y14" s="77">
        <f t="shared" si="3"/>
        <v>0</v>
      </c>
      <c r="Z14" s="104" t="e">
        <f>ROUND(Y14*100/'વાર્ષિક પરિણામ પત્રક '!F83,0)</f>
        <v>#DIV/0!</v>
      </c>
      <c r="AA14" s="104">
        <f>SUMPRODUCT(-(-('વાર્ષિક પરિણામ પત્રક '!A8:A80="SC")),-(-('વાર્ષિક પરિણામ પત્રક '!B8:B80="BOY")),-(-('વાર્ષિક પરિણામ પત્રક '!AY8:AY80="A")))</f>
        <v>0</v>
      </c>
      <c r="AB14" s="104" t="e">
        <f>ROUND(AA14*100/'વાર્ષિક પરિણામ પત્રક '!B83,0)</f>
        <v>#DIV/0!</v>
      </c>
      <c r="AC14" s="104">
        <f>SUMPRODUCT(-(-('વાર્ષિક પરિણામ પત્રક '!A8:A80="SC")),-(-('વાર્ષિક પરિણામ પત્રક '!B8:B80="GIRL")),-(-('વાર્ષિક પરિણામ પત્રક '!AY8:AY80="A")))</f>
        <v>0</v>
      </c>
      <c r="AD14" s="104" t="e">
        <f>ROUND(AC14*100/'વાર્ષિક પરિણામ પત્રક '!D83,0)</f>
        <v>#DIV/0!</v>
      </c>
      <c r="AE14" s="77">
        <f t="shared" si="4"/>
        <v>0</v>
      </c>
      <c r="AF14" s="104" t="e">
        <f>ROUND(AE14*100/'વાર્ષિક પરિણામ પત્રક '!F83,0)</f>
        <v>#DIV/0!</v>
      </c>
      <c r="AG14" s="104">
        <f>SUMPRODUCT(-(-('વાર્ષિક પરિણામ પત્રક '!A8:A80="SC")),-(-('વાર્ષિક પરિણામ પત્રક '!B8:B80="BOY")),-(-('વાર્ષિક પરિણામ પત્રક '!BG8:BG80="A")))</f>
        <v>0</v>
      </c>
      <c r="AH14" s="104" t="e">
        <f>ROUND(AG14*100/'વાર્ષિક પરિણામ પત્રક '!B83,0)</f>
        <v>#DIV/0!</v>
      </c>
      <c r="AI14" s="104">
        <f>SUMPRODUCT(-(-('વાર્ષિક પરિણામ પત્રક '!A8:A80="SC")),-(-('વાર્ષિક પરિણામ પત્રક '!B8:B80="GIRL")),-(-('વાર્ષિક પરિણામ પત્રક '!BG8:BG80="A")))</f>
        <v>0</v>
      </c>
      <c r="AJ14" s="104" t="e">
        <f>ROUND(AI14*100/'વાર્ષિક પરિણામ પત્રક '!D83,0)</f>
        <v>#DIV/0!</v>
      </c>
      <c r="AK14" s="77">
        <f t="shared" si="5"/>
        <v>0</v>
      </c>
      <c r="AL14" s="104" t="e">
        <f>ROUND(AK14*100/'વાર્ષિક પરિણામ પત્રક '!F83,0)</f>
        <v>#DIV/0!</v>
      </c>
      <c r="AM14" s="104">
        <f>SUMPRODUCT(-(-('વાર્ષિક પરિણામ પત્રક '!A8:A80="SC")),-(-('વાર્ષિક પરિણામ પત્રક '!B8:B80="BOY")),-(-('વાર્ષિક પરિણામ પત્રક '!BO8:BO80="A")))</f>
        <v>0</v>
      </c>
      <c r="AN14" s="104" t="e">
        <f>ROUND(AM14*100/'વાર્ષિક પરિણામ પત્રક '!B83,0)</f>
        <v>#DIV/0!</v>
      </c>
      <c r="AO14" s="104">
        <f>SUMPRODUCT(-(-('વાર્ષિક પરિણામ પત્રક '!A8:A80="SC")),-(-('વાર્ષિક પરિણામ પત્રક '!B8:B80="GIRL")),-(-('વાર્ષિક પરિણામ પત્રક '!BO8:BO80="A")))</f>
        <v>0</v>
      </c>
      <c r="AP14" s="104" t="e">
        <f>ROUND(AO14*100/'વાર્ષિક પરિણામ પત્રક '!D83,0)</f>
        <v>#DIV/0!</v>
      </c>
      <c r="AQ14" s="77">
        <f t="shared" si="6"/>
        <v>0</v>
      </c>
      <c r="AR14" s="104" t="e">
        <f>ROUND(AQ14*100/'વાર્ષિક પરિણામ પત્રક '!F83,0)</f>
        <v>#DIV/0!</v>
      </c>
      <c r="AS14" s="104">
        <f>SUMPRODUCT(-(-('વાર્ષિક પરિણામ પત્રક '!A8:A80="SC")),-(-('વાર્ષિક પરિણામ પત્રક '!B8:B80="BOY")),-(-('વાર્ષિક પરિણામ પત્રક '!BW8:BW80="A")))</f>
        <v>0</v>
      </c>
      <c r="AT14" s="104" t="e">
        <f>ROUND(AS14*100/'વાર્ષિક પરિણામ પત્રક '!B83,0)</f>
        <v>#DIV/0!</v>
      </c>
      <c r="AU14" s="104">
        <f>SUMPRODUCT(-(-('વાર્ષિક પરિણામ પત્રક '!A8:A80="SC")),-(-('વાર્ષિક પરિણામ પત્રક '!B8:B80="GIRL")),-(-('વાર્ષિક પરિણામ પત્રક '!BW8:BW80="A")))</f>
        <v>0</v>
      </c>
      <c r="AV14" s="104" t="e">
        <f>ROUND(AU14*100/'વાર્ષિક પરિણામ પત્રક '!D83,0)</f>
        <v>#DIV/0!</v>
      </c>
      <c r="AW14" s="77">
        <f t="shared" si="7"/>
        <v>0</v>
      </c>
      <c r="AX14" s="104" t="e">
        <f>ROUND(AW14*100/'વાર્ષિક પરિણામ પત્રક '!F83,0)</f>
        <v>#DIV/0!</v>
      </c>
    </row>
    <row r="15" spans="1:55" ht="22.15" customHeight="1">
      <c r="A15" s="708"/>
      <c r="B15" s="27" t="s">
        <v>24</v>
      </c>
      <c r="C15" s="104">
        <f>SUMPRODUCT(-(-('વાર્ષિક પરિણામ પત્રક '!A8:A80="SC")),-(-('વાર્ષિક પરિણામ પત્રક '!B8:B80="BOY")),-(-('વાર્ષિક પરિણામ પત્રક '!O8:O80="B")))</f>
        <v>0</v>
      </c>
      <c r="D15" s="104" t="e">
        <f>ROUND(C15*100/'વાર્ષિક પરિણામ પત્રક '!B83,0)</f>
        <v>#DIV/0!</v>
      </c>
      <c r="E15" s="104">
        <f>SUMPRODUCT(-(-('વાર્ષિક પરિણામ પત્રક '!A8:A80="SC")),-(-('વાર્ષિક પરિણામ પત્રક '!B8:B80="GIRL")),-(-('વાર્ષિક પરિણામ પત્રક '!O8:O80="B")))</f>
        <v>0</v>
      </c>
      <c r="F15" s="104" t="e">
        <f>ROUND(E15*100/'વાર્ષિક પરિણામ પત્રક '!D83,0)</f>
        <v>#DIV/0!</v>
      </c>
      <c r="G15" s="77">
        <f t="shared" si="0"/>
        <v>0</v>
      </c>
      <c r="H15" s="104" t="e">
        <f>ROUND(G15*100/'વાર્ષિક પરિણામ પત્રક '!F83,0)</f>
        <v>#DIV/0!</v>
      </c>
      <c r="I15" s="104">
        <f>SUMPRODUCT(-(-('વાર્ષિક પરિણામ પત્રક '!A8:A80="SC")),-(-('વાર્ષિક પરિણામ પત્રક '!B8:B80="BOY")),-(-('વાર્ષિક પરિણામ પત્રક '!Z8:Z80="B")))</f>
        <v>0</v>
      </c>
      <c r="J15" s="104" t="e">
        <f>ROUND(I15*100/'વાર્ષિક પરિણામ પત્રક '!B83,0)</f>
        <v>#DIV/0!</v>
      </c>
      <c r="K15" s="104">
        <f>SUMPRODUCT(-(-('વાર્ષિક પરિણામ પત્રક '!A8:A80="SC")),-(-('વાર્ષિક પરિણામ પત્રક '!B8:B80="GIRL")),-(-('વાર્ષિક પરિણામ પત્રક '!Z8:Z80="B")))</f>
        <v>0</v>
      </c>
      <c r="L15" s="104" t="e">
        <f>ROUND(K15*100/'વાર્ષિક પરિણામ પત્રક '!D83,0)</f>
        <v>#DIV/0!</v>
      </c>
      <c r="M15" s="77">
        <f t="shared" si="1"/>
        <v>0</v>
      </c>
      <c r="N15" s="104" t="e">
        <f>ROUND(M15*100/'વાર્ષિક પરિણામ પત્રક '!F83,0)</f>
        <v>#DIV/0!</v>
      </c>
      <c r="O15" s="104">
        <f>SUMPRODUCT(-(-('વાર્ષિક પરિણામ પત્રક '!A8:A80="SC")),-(-('વાર્ષિક પરિણામ પત્રક '!B8:B80="BOY")),-(-('વાર્ષિક પરિણામ પત્રક '!AH8:AH80="B")))</f>
        <v>0</v>
      </c>
      <c r="P15" s="104" t="e">
        <f>ROUND(O15*100/'વાર્ષિક પરિણામ પત્રક '!B83,0)</f>
        <v>#DIV/0!</v>
      </c>
      <c r="Q15" s="104">
        <f>SUMPRODUCT(-(-('વાર્ષિક પરિણામ પત્રક '!A8:A80="SC")),-(-('વાર્ષિક પરિણામ પત્રક '!B8:B80="GIRL")),-(-('વાર્ષિક પરિણામ પત્રક '!AH8:AH80="B")))</f>
        <v>0</v>
      </c>
      <c r="R15" s="104" t="e">
        <f>ROUND(Q15*100/'વાર્ષિક પરિણામ પત્રક '!D83,0)</f>
        <v>#DIV/0!</v>
      </c>
      <c r="S15" s="77">
        <f t="shared" si="2"/>
        <v>0</v>
      </c>
      <c r="T15" s="104" t="e">
        <f>ROUND(S15*100/'વાર્ષિક પરિણામ પત્રક '!F83,0)</f>
        <v>#DIV/0!</v>
      </c>
      <c r="U15" s="104">
        <f>SUMPRODUCT(-(-('વાર્ષિક પરિણામ પત્રક '!A8:A80="SC")),-(-('વાર્ષિક પરિણામ પત્રક '!B8:B80="BOY")),-(-('વાર્ષિક પરિણામ પત્રક '!AP8:AP80="B")))</f>
        <v>0</v>
      </c>
      <c r="V15" s="104" t="e">
        <f>ROUND(U15*100/'વાર્ષિક પરિણામ પત્રક '!B83,0)</f>
        <v>#DIV/0!</v>
      </c>
      <c r="W15" s="104">
        <f>SUMPRODUCT(-(-('વાર્ષિક પરિણામ પત્રક '!A8:A80="SC")),-(-('વાર્ષિક પરિણામ પત્રક '!B8:B80="GIRL")),-(-('વાર્ષિક પરિણામ પત્રક '!AP8:AP80="B")))</f>
        <v>0</v>
      </c>
      <c r="X15" s="104" t="e">
        <f>ROUND(W15*100/'વાર્ષિક પરિણામ પત્રક '!D83,0)</f>
        <v>#DIV/0!</v>
      </c>
      <c r="Y15" s="77">
        <f t="shared" si="3"/>
        <v>0</v>
      </c>
      <c r="Z15" s="104" t="e">
        <f>ROUND(Y15*100/'વાર્ષિક પરિણામ પત્રક '!F83,0)</f>
        <v>#DIV/0!</v>
      </c>
      <c r="AA15" s="104">
        <f>SUMPRODUCT(-(-('વાર્ષિક પરિણામ પત્રક '!A8:A80="SC")),-(-('વાર્ષિક પરિણામ પત્રક '!B8:B80="BOY")),-(-('વાર્ષિક પરિણામ પત્રક '!AY8:AY80="B")))</f>
        <v>0</v>
      </c>
      <c r="AB15" s="104" t="e">
        <f>ROUND(AA15*100/'વાર્ષિક પરિણામ પત્રક '!B83,0)</f>
        <v>#DIV/0!</v>
      </c>
      <c r="AC15" s="104">
        <f>SUMPRODUCT(-(-('વાર્ષિક પરિણામ પત્રક '!A8:A80="SC")),-(-('વાર્ષિક પરિણામ પત્રક '!B8:B80="GIRL")),-(-('વાર્ષિક પરિણામ પત્રક '!AY8:AY80="B")))</f>
        <v>0</v>
      </c>
      <c r="AD15" s="104" t="e">
        <f>ROUND(AC15*100/'વાર્ષિક પરિણામ પત્રક '!D83,0)</f>
        <v>#DIV/0!</v>
      </c>
      <c r="AE15" s="77">
        <f t="shared" si="4"/>
        <v>0</v>
      </c>
      <c r="AF15" s="104" t="e">
        <f>ROUND(AE15*100/'વાર્ષિક પરિણામ પત્રક '!F83,0)</f>
        <v>#DIV/0!</v>
      </c>
      <c r="AG15" s="104">
        <f>SUMPRODUCT(-(-('વાર્ષિક પરિણામ પત્રક '!A8:A80="SC")),-(-('વાર્ષિક પરિણામ પત્રક '!B8:B80="BOY")),-(-('વાર્ષિક પરિણામ પત્રક '!BG8:BG80="B")))</f>
        <v>0</v>
      </c>
      <c r="AH15" s="104" t="e">
        <f>ROUND(AG15*100/'વાર્ષિક પરિણામ પત્રક '!B83,0)</f>
        <v>#DIV/0!</v>
      </c>
      <c r="AI15" s="104">
        <f>SUMPRODUCT(-(-('વાર્ષિક પરિણામ પત્રક '!A8:A80="SC")),-(-('વાર્ષિક પરિણામ પત્રક '!B8:B80="GIRL")),-(-('વાર્ષિક પરિણામ પત્રક '!BG8:BG80="B")))</f>
        <v>0</v>
      </c>
      <c r="AJ15" s="104" t="e">
        <f>ROUND(AI15*100/'વાર્ષિક પરિણામ પત્રક '!D83,0)</f>
        <v>#DIV/0!</v>
      </c>
      <c r="AK15" s="77">
        <f t="shared" si="5"/>
        <v>0</v>
      </c>
      <c r="AL15" s="104" t="e">
        <f>ROUND(AK15*100/'વાર્ષિક પરિણામ પત્રક '!F83,0)</f>
        <v>#DIV/0!</v>
      </c>
      <c r="AM15" s="104">
        <f>SUMPRODUCT(-(-('વાર્ષિક પરિણામ પત્રક '!A8:A80="SC")),-(-('વાર્ષિક પરિણામ પત્રક '!B8:B80="BOY")),-(-('વાર્ષિક પરિણામ પત્રક '!BO8:BO80="B")))</f>
        <v>0</v>
      </c>
      <c r="AN15" s="104" t="e">
        <f>ROUND(AM15*100/'વાર્ષિક પરિણામ પત્રક '!B83,0)</f>
        <v>#DIV/0!</v>
      </c>
      <c r="AO15" s="104">
        <f>SUMPRODUCT(-(-('વાર્ષિક પરિણામ પત્રક '!A8:A80="SC")),-(-('વાર્ષિક પરિણામ પત્રક '!B8:B80="GIRL")),-(-('વાર્ષિક પરિણામ પત્રક '!BO8:BO80="B")))</f>
        <v>0</v>
      </c>
      <c r="AP15" s="104" t="e">
        <f>ROUND(AO15*100/'વાર્ષિક પરિણામ પત્રક '!D83,0)</f>
        <v>#DIV/0!</v>
      </c>
      <c r="AQ15" s="77">
        <f t="shared" si="6"/>
        <v>0</v>
      </c>
      <c r="AR15" s="104" t="e">
        <f>ROUND(AQ15*100/'વાર્ષિક પરિણામ પત્રક '!F83,0)</f>
        <v>#DIV/0!</v>
      </c>
      <c r="AS15" s="104">
        <f>SUMPRODUCT(-(-('વાર્ષિક પરિણામ પત્રક '!A8:A80="SC")),-(-('વાર્ષિક પરિણામ પત્રક '!B8:B80="BOY")),-(-('વાર્ષિક પરિણામ પત્રક '!BW8:BW80="B")))</f>
        <v>0</v>
      </c>
      <c r="AT15" s="104" t="e">
        <f>ROUND(AS15*100/'વાર્ષિક પરિણામ પત્રક '!B83,0)</f>
        <v>#DIV/0!</v>
      </c>
      <c r="AU15" s="104">
        <f>SUMPRODUCT(-(-('વાર્ષિક પરિણામ પત્રક '!A8:A80="SC")),-(-('વાર્ષિક પરિણામ પત્રક '!B8:B80="GIRL")),-(-('વાર્ષિક પરિણામ પત્રક '!BW8:BW80="B")))</f>
        <v>0</v>
      </c>
      <c r="AV15" s="104" t="e">
        <f>ROUND(AU15*100/'વાર્ષિક પરિણામ પત્રક '!D83,0)</f>
        <v>#DIV/0!</v>
      </c>
      <c r="AW15" s="77">
        <f t="shared" si="7"/>
        <v>0</v>
      </c>
      <c r="AX15" s="104" t="e">
        <f>ROUND(AW15*100/'વાર્ષિક પરિણામ પત્રક '!F83,0)</f>
        <v>#DIV/0!</v>
      </c>
    </row>
    <row r="16" spans="1:55" ht="22.15" customHeight="1">
      <c r="A16" s="708"/>
      <c r="B16" s="28" t="s">
        <v>25</v>
      </c>
      <c r="C16" s="104">
        <f>SUMPRODUCT(-(-('વાર્ષિક પરિણામ પત્રક '!A8:A80="SC")),-(-('વાર્ષિક પરિણામ પત્રક '!B8:B80="BOY")),-(-('વાર્ષિક પરિણામ પત્રક '!O8:O80="C")))</f>
        <v>0</v>
      </c>
      <c r="D16" s="104" t="e">
        <f>ROUND(C16*100/'વાર્ષિક પરિણામ પત્રક '!B83,0)</f>
        <v>#DIV/0!</v>
      </c>
      <c r="E16" s="104">
        <f>SUMPRODUCT(-(-('વાર્ષિક પરિણામ પત્રક '!A8:A80="SC")),-(-('વાર્ષિક પરિણામ પત્રક '!B8:B80="GIRL")),-(-('વાર્ષિક પરિણામ પત્રક '!O8:O80="C")))</f>
        <v>0</v>
      </c>
      <c r="F16" s="104" t="e">
        <f>ROUND(E16*100/'વાર્ષિક પરિણામ પત્રક '!D83,0)</f>
        <v>#DIV/0!</v>
      </c>
      <c r="G16" s="77">
        <f t="shared" si="0"/>
        <v>0</v>
      </c>
      <c r="H16" s="104" t="e">
        <f>ROUND(G16*100/'વાર્ષિક પરિણામ પત્રક '!F83,0)</f>
        <v>#DIV/0!</v>
      </c>
      <c r="I16" s="104">
        <f>SUMPRODUCT(-(-('વાર્ષિક પરિણામ પત્રક '!A8:A80="SC")),-(-('વાર્ષિક પરિણામ પત્રક '!B8:B80="BOY")),-(-('વાર્ષિક પરિણામ પત્રક '!Z8:Z80="C")))</f>
        <v>0</v>
      </c>
      <c r="J16" s="104" t="e">
        <f>ROUND(I16*100/'વાર્ષિક પરિણામ પત્રક '!B83,0)</f>
        <v>#DIV/0!</v>
      </c>
      <c r="K16" s="104">
        <f>SUMPRODUCT(-(-('વાર્ષિક પરિણામ પત્રક '!A8:A80="SC")),-(-('વાર્ષિક પરિણામ પત્રક '!B8:B80="GIRL")),-(-('વાર્ષિક પરિણામ પત્રક '!Z8:Z80="C")))</f>
        <v>0</v>
      </c>
      <c r="L16" s="104" t="e">
        <f>ROUND(K16*100/'વાર્ષિક પરિણામ પત્રક '!D83,0)</f>
        <v>#DIV/0!</v>
      </c>
      <c r="M16" s="77">
        <f t="shared" si="1"/>
        <v>0</v>
      </c>
      <c r="N16" s="104" t="e">
        <f>ROUND(M16*100/'વાર્ષિક પરિણામ પત્રક '!F83,0)</f>
        <v>#DIV/0!</v>
      </c>
      <c r="O16" s="104">
        <f>SUMPRODUCT(-(-('વાર્ષિક પરિણામ પત્રક '!A8:A80="SC")),-(-('વાર્ષિક પરિણામ પત્રક '!B8:B80="BOY")),-(-('વાર્ષિક પરિણામ પત્રક '!AH8:AH80="C")))</f>
        <v>0</v>
      </c>
      <c r="P16" s="104" t="e">
        <f>ROUND(O16*100/'વાર્ષિક પરિણામ પત્રક '!B83,0)</f>
        <v>#DIV/0!</v>
      </c>
      <c r="Q16" s="104">
        <f>SUMPRODUCT(-(-('વાર્ષિક પરિણામ પત્રક '!A8:A80="SC")),-(-('વાર્ષિક પરિણામ પત્રક '!B8:B80="GIRL")),-(-('વાર્ષિક પરિણામ પત્રક '!AH8:AH80="C")))</f>
        <v>0</v>
      </c>
      <c r="R16" s="104" t="e">
        <f>ROUND(Q16*100/'વાર્ષિક પરિણામ પત્રક '!D83,0)</f>
        <v>#DIV/0!</v>
      </c>
      <c r="S16" s="77">
        <f t="shared" si="2"/>
        <v>0</v>
      </c>
      <c r="T16" s="104" t="e">
        <f>ROUND(S16*100/'વાર્ષિક પરિણામ પત્રક '!F83,0)</f>
        <v>#DIV/0!</v>
      </c>
      <c r="U16" s="104">
        <f>SUMPRODUCT(-(-('વાર્ષિક પરિણામ પત્રક '!A8:A80="SC")),-(-('વાર્ષિક પરિણામ પત્રક '!B8:B80="BOY")),-(-('વાર્ષિક પરિણામ પત્રક '!AP8:AP80="C")))</f>
        <v>0</v>
      </c>
      <c r="V16" s="104" t="e">
        <f>ROUND(U16*100/'વાર્ષિક પરિણામ પત્રક '!B83,0)</f>
        <v>#DIV/0!</v>
      </c>
      <c r="W16" s="104">
        <f>SUMPRODUCT(-(-('વાર્ષિક પરિણામ પત્રક '!A8:A80="SC")),-(-('વાર્ષિક પરિણામ પત્રક '!B8:B80="GIRL")),-(-('વાર્ષિક પરિણામ પત્રક '!AP8:AP80="C")))</f>
        <v>0</v>
      </c>
      <c r="X16" s="104" t="e">
        <f>ROUND(W16*100/'વાર્ષિક પરિણામ પત્રક '!D83,0)</f>
        <v>#DIV/0!</v>
      </c>
      <c r="Y16" s="77">
        <f t="shared" si="3"/>
        <v>0</v>
      </c>
      <c r="Z16" s="104" t="e">
        <f>ROUND(Y16*100/'વાર્ષિક પરિણામ પત્રક '!F83,0)</f>
        <v>#DIV/0!</v>
      </c>
      <c r="AA16" s="104">
        <f>SUMPRODUCT(-(-('વાર્ષિક પરિણામ પત્રક '!A8:A80="SC")),-(-('વાર્ષિક પરિણામ પત્રક '!B8:B80="BOY")),-(-('વાર્ષિક પરિણામ પત્રક '!AY8:AY80="C")))</f>
        <v>0</v>
      </c>
      <c r="AB16" s="104" t="e">
        <f>ROUND(AA16*100/'વાર્ષિક પરિણામ પત્રક '!B83,0)</f>
        <v>#DIV/0!</v>
      </c>
      <c r="AC16" s="104">
        <f>SUMPRODUCT(-(-('વાર્ષિક પરિણામ પત્રક '!A8:A80="SC")),-(-('વાર્ષિક પરિણામ પત્રક '!B8:B80="GIRL")),-(-('વાર્ષિક પરિણામ પત્રક '!AY8:AY80="C")))</f>
        <v>0</v>
      </c>
      <c r="AD16" s="104" t="e">
        <f>ROUND(AC16*100/'વાર્ષિક પરિણામ પત્રક '!D83,0)</f>
        <v>#DIV/0!</v>
      </c>
      <c r="AE16" s="77">
        <f t="shared" si="4"/>
        <v>0</v>
      </c>
      <c r="AF16" s="104" t="e">
        <f>ROUND(AE16*100/'વાર્ષિક પરિણામ પત્રક '!F83,0)</f>
        <v>#DIV/0!</v>
      </c>
      <c r="AG16" s="104">
        <f>SUMPRODUCT(-(-('વાર્ષિક પરિણામ પત્રક '!A8:A80="SC")),-(-('વાર્ષિક પરિણામ પત્રક '!B8:B80="BOY")),-(-('વાર્ષિક પરિણામ પત્રક '!BG8:BG80="C")))</f>
        <v>0</v>
      </c>
      <c r="AH16" s="104" t="e">
        <f>ROUND(AG16*100/'વાર્ષિક પરિણામ પત્રક '!B83,0)</f>
        <v>#DIV/0!</v>
      </c>
      <c r="AI16" s="104">
        <f>SUMPRODUCT(-(-('વાર્ષિક પરિણામ પત્રક '!A8:A80="SC")),-(-('વાર્ષિક પરિણામ પત્રક '!B8:B80="GIRL")),-(-('વાર્ષિક પરિણામ પત્રક '!BG8:BG80="C")))</f>
        <v>0</v>
      </c>
      <c r="AJ16" s="104" t="e">
        <f>ROUND(AI16*100/'વાર્ષિક પરિણામ પત્રક '!D83,0)</f>
        <v>#DIV/0!</v>
      </c>
      <c r="AK16" s="77">
        <f t="shared" si="5"/>
        <v>0</v>
      </c>
      <c r="AL16" s="104" t="e">
        <f>ROUND(AK16*100/'વાર્ષિક પરિણામ પત્રક '!F83,0)</f>
        <v>#DIV/0!</v>
      </c>
      <c r="AM16" s="104">
        <f>SUMPRODUCT(-(-('વાર્ષિક પરિણામ પત્રક '!A8:A80="SC")),-(-('વાર્ષિક પરિણામ પત્રક '!B8:B80="BOY")),-(-('વાર્ષિક પરિણામ પત્રક '!BO8:BO80="C")))</f>
        <v>0</v>
      </c>
      <c r="AN16" s="104" t="e">
        <f>ROUND(AM16*100/'વાર્ષિક પરિણામ પત્રક '!B83,0)</f>
        <v>#DIV/0!</v>
      </c>
      <c r="AO16" s="104">
        <f>SUMPRODUCT(-(-('વાર્ષિક પરિણામ પત્રક '!A8:A80="SC")),-(-('વાર્ષિક પરિણામ પત્રક '!B8:B80="GIRL")),-(-('વાર્ષિક પરિણામ પત્રક '!BO8:BO80="C")))</f>
        <v>0</v>
      </c>
      <c r="AP16" s="104" t="e">
        <f>ROUND(AO16*100/'વાર્ષિક પરિણામ પત્રક '!D83,0)</f>
        <v>#DIV/0!</v>
      </c>
      <c r="AQ16" s="77">
        <f t="shared" si="6"/>
        <v>0</v>
      </c>
      <c r="AR16" s="104" t="e">
        <f>ROUND(AQ16*100/'વાર્ષિક પરિણામ પત્રક '!F83,0)</f>
        <v>#DIV/0!</v>
      </c>
      <c r="AS16" s="104">
        <f>SUMPRODUCT(-(-('વાર્ષિક પરિણામ પત્રક '!A8:A80="SC")),-(-('વાર્ષિક પરિણામ પત્રક '!B8:B80="BOY")),-(-('વાર્ષિક પરિણામ પત્રક '!BW8:BW80="C")))</f>
        <v>0</v>
      </c>
      <c r="AT16" s="104" t="e">
        <f>ROUND(AS16*100/'વાર્ષિક પરિણામ પત્રક '!B83,0)</f>
        <v>#DIV/0!</v>
      </c>
      <c r="AU16" s="104">
        <f>SUMPRODUCT(-(-('વાર્ષિક પરિણામ પત્રક '!A8:A80="SC")),-(-('વાર્ષિક પરિણામ પત્રક '!B8:B80="GIRL")),-(-('વાર્ષિક પરિણામ પત્રક '!BW8:BW80="C")))</f>
        <v>0</v>
      </c>
      <c r="AV16" s="104" t="e">
        <f>ROUND(AU16*100/'વાર્ષિક પરિણામ પત્રક '!D83,0)</f>
        <v>#DIV/0!</v>
      </c>
      <c r="AW16" s="77">
        <f t="shared" si="7"/>
        <v>0</v>
      </c>
      <c r="AX16" s="104" t="e">
        <f>ROUND(AW16*100/'વાર્ષિક પરિણામ પત્રક '!F83,0)</f>
        <v>#DIV/0!</v>
      </c>
    </row>
    <row r="17" spans="1:50" ht="22.15" customHeight="1">
      <c r="A17" s="708"/>
      <c r="B17" s="28" t="s">
        <v>26</v>
      </c>
      <c r="C17" s="104">
        <f>SUMPRODUCT(-(-('વાર્ષિક પરિણામ પત્રક '!A8:A80="SC")),-(-('વાર્ષિક પરિણામ પત્રક '!B8:B80="BOY")),-(-('વાર્ષિક પરિણામ પત્રક '!O8:O80="D")))</f>
        <v>0</v>
      </c>
      <c r="D17" s="104" t="e">
        <f>ROUND(C17*100/'વાર્ષિક પરિણામ પત્રક '!B83,0)</f>
        <v>#DIV/0!</v>
      </c>
      <c r="E17" s="104">
        <f>SUMPRODUCT(-(-('વાર્ષિક પરિણામ પત્રક '!A8:A80="SC")),-(-('વાર્ષિક પરિણામ પત્રક '!B8:B80="GIRL")),-(-('વાર્ષિક પરિણામ પત્રક '!O8:O80="D")))</f>
        <v>0</v>
      </c>
      <c r="F17" s="104" t="e">
        <f>ROUND(E17*100/'વાર્ષિક પરિણામ પત્રક '!D83,0)</f>
        <v>#DIV/0!</v>
      </c>
      <c r="G17" s="77">
        <f t="shared" si="0"/>
        <v>0</v>
      </c>
      <c r="H17" s="104" t="e">
        <f>ROUND(G17*100/'વાર્ષિક પરિણામ પત્રક '!F83,0)</f>
        <v>#DIV/0!</v>
      </c>
      <c r="I17" s="104">
        <f>SUMPRODUCT(-(-('વાર્ષિક પરિણામ પત્રક '!A8:A80="SC")),-(-('વાર્ષિક પરિણામ પત્રક '!B8:B80="BOY")),-(-('વાર્ષિક પરિણામ પત્રક '!Z8:Z80="D")))</f>
        <v>0</v>
      </c>
      <c r="J17" s="104" t="e">
        <f>ROUND(I17*100/'વાર્ષિક પરિણામ પત્રક '!B83,0)</f>
        <v>#DIV/0!</v>
      </c>
      <c r="K17" s="104">
        <f>SUMPRODUCT(-(-('વાર્ષિક પરિણામ પત્રક '!A8:A80="SC")),-(-('વાર્ષિક પરિણામ પત્રક '!B8:B80="GIRL")),-(-('વાર્ષિક પરિણામ પત્રક '!Z8:Z80="D")))</f>
        <v>0</v>
      </c>
      <c r="L17" s="104" t="e">
        <f>ROUND(K17*100/'વાર્ષિક પરિણામ પત્રક '!D83,0)</f>
        <v>#DIV/0!</v>
      </c>
      <c r="M17" s="77">
        <f t="shared" si="1"/>
        <v>0</v>
      </c>
      <c r="N17" s="104" t="e">
        <f>ROUND(M17*100/'વાર્ષિક પરિણામ પત્રક '!F83,0)</f>
        <v>#DIV/0!</v>
      </c>
      <c r="O17" s="104">
        <f>SUMPRODUCT(-(-('વાર્ષિક પરિણામ પત્રક '!A8:A80="SC")),-(-('વાર્ષિક પરિણામ પત્રક '!B8:B80="BOY")),-(-('વાર્ષિક પરિણામ પત્રક '!AH8:AH80="D")))</f>
        <v>0</v>
      </c>
      <c r="P17" s="104" t="e">
        <f>ROUND(O17*100/'વાર્ષિક પરિણામ પત્રક '!B83,0)</f>
        <v>#DIV/0!</v>
      </c>
      <c r="Q17" s="104">
        <f>SUMPRODUCT(-(-('વાર્ષિક પરિણામ પત્રક '!A8:A80="SC")),-(-('વાર્ષિક પરિણામ પત્રક '!B8:B80="GIRL")),-(-('વાર્ષિક પરિણામ પત્રક '!AH8:AH80="D")))</f>
        <v>0</v>
      </c>
      <c r="R17" s="104" t="e">
        <f>ROUND(Q17*100/'વાર્ષિક પરિણામ પત્રક '!D83,0)</f>
        <v>#DIV/0!</v>
      </c>
      <c r="S17" s="77">
        <f t="shared" si="2"/>
        <v>0</v>
      </c>
      <c r="T17" s="104" t="e">
        <f>ROUND(S17*100/'વાર્ષિક પરિણામ પત્રક '!F83,0)</f>
        <v>#DIV/0!</v>
      </c>
      <c r="U17" s="104">
        <f>SUMPRODUCT(-(-('વાર્ષિક પરિણામ પત્રક '!A8:A80="SC")),-(-('વાર્ષિક પરિણામ પત્રક '!B8:B80="BOY")),-(-('વાર્ષિક પરિણામ પત્રક '!AP8:AP80="D")))</f>
        <v>0</v>
      </c>
      <c r="V17" s="104" t="e">
        <f>ROUND(U17*100/'વાર્ષિક પરિણામ પત્રક '!B83,0)</f>
        <v>#DIV/0!</v>
      </c>
      <c r="W17" s="104">
        <f>SUMPRODUCT(-(-('વાર્ષિક પરિણામ પત્રક '!A8:A80="SC")),-(-('વાર્ષિક પરિણામ પત્રક '!B8:B80="GIRL")),-(-('વાર્ષિક પરિણામ પત્રક '!AP8:AP80="D")))</f>
        <v>0</v>
      </c>
      <c r="X17" s="104" t="e">
        <f>ROUND(W17*100/'વાર્ષિક પરિણામ પત્રક '!D83,0)</f>
        <v>#DIV/0!</v>
      </c>
      <c r="Y17" s="77">
        <f t="shared" si="3"/>
        <v>0</v>
      </c>
      <c r="Z17" s="104" t="e">
        <f>ROUND(Y17*100/'વાર્ષિક પરિણામ પત્રક '!F83,0)</f>
        <v>#DIV/0!</v>
      </c>
      <c r="AA17" s="104">
        <f>SUMPRODUCT(-(-('વાર્ષિક પરિણામ પત્રક '!A8:A80="SC")),-(-('વાર્ષિક પરિણામ પત્રક '!B8:B80="BOY")),-(-('વાર્ષિક પરિણામ પત્રક '!AY8:AY80="D")))</f>
        <v>0</v>
      </c>
      <c r="AB17" s="104" t="e">
        <f>ROUND(AA17*100/'વાર્ષિક પરિણામ પત્રક '!B83,0)</f>
        <v>#DIV/0!</v>
      </c>
      <c r="AC17" s="104">
        <f>SUMPRODUCT(-(-('વાર્ષિક પરિણામ પત્રક '!A8:A80="SC")),-(-('વાર્ષિક પરિણામ પત્રક '!B8:B80="GIRL")),-(-('વાર્ષિક પરિણામ પત્રક '!AY8:AY80="D")))</f>
        <v>0</v>
      </c>
      <c r="AD17" s="104" t="e">
        <f>ROUND(AC17*100/'વાર્ષિક પરિણામ પત્રક '!D83,0)</f>
        <v>#DIV/0!</v>
      </c>
      <c r="AE17" s="77">
        <f t="shared" si="4"/>
        <v>0</v>
      </c>
      <c r="AF17" s="104" t="e">
        <f>ROUND(AE17*100/'વાર્ષિક પરિણામ પત્રક '!F83,0)</f>
        <v>#DIV/0!</v>
      </c>
      <c r="AG17" s="104">
        <f>SUMPRODUCT(-(-('વાર્ષિક પરિણામ પત્રક '!A8:A80="SC")),-(-('વાર્ષિક પરિણામ પત્રક '!B8:B80="BOY")),-(-('વાર્ષિક પરિણામ પત્રક '!BG8:BG80="D")))</f>
        <v>0</v>
      </c>
      <c r="AH17" s="104" t="e">
        <f>ROUND(AG17*100/'વાર્ષિક પરિણામ પત્રક '!B83,0)</f>
        <v>#DIV/0!</v>
      </c>
      <c r="AI17" s="104">
        <f>SUMPRODUCT(-(-('વાર્ષિક પરિણામ પત્રક '!A8:A80="SC")),-(-('વાર્ષિક પરિણામ પત્રક '!B8:B80="GIRL")),-(-('વાર્ષિક પરિણામ પત્રક '!BG8:BG80="D")))</f>
        <v>0</v>
      </c>
      <c r="AJ17" s="104" t="e">
        <f>ROUND(AI17*100/'વાર્ષિક પરિણામ પત્રક '!D83,0)</f>
        <v>#DIV/0!</v>
      </c>
      <c r="AK17" s="77">
        <f t="shared" si="5"/>
        <v>0</v>
      </c>
      <c r="AL17" s="104" t="e">
        <f>ROUND(AK17*100/'વાર્ષિક પરિણામ પત્રક '!F83,0)</f>
        <v>#DIV/0!</v>
      </c>
      <c r="AM17" s="104">
        <f>SUMPRODUCT(-(-('વાર્ષિક પરિણામ પત્રક '!A8:A80="SC")),-(-('વાર્ષિક પરિણામ પત્રક '!B8:B80="BOY")),-(-('વાર્ષિક પરિણામ પત્રક '!BO8:BO80="D")))</f>
        <v>0</v>
      </c>
      <c r="AN17" s="104" t="e">
        <f>ROUND(AM17*100/'વાર્ષિક પરિણામ પત્રક '!B83,0)</f>
        <v>#DIV/0!</v>
      </c>
      <c r="AO17" s="104">
        <f>SUMPRODUCT(-(-('વાર્ષિક પરિણામ પત્રક '!A8:A80="SC")),-(-('વાર્ષિક પરિણામ પત્રક '!B8:B80="GIRL")),-(-('વાર્ષિક પરિણામ પત્રક '!BO8:BO80="D")))</f>
        <v>0</v>
      </c>
      <c r="AP17" s="104" t="e">
        <f>ROUND(AO17*100/'વાર્ષિક પરિણામ પત્રક '!D83,0)</f>
        <v>#DIV/0!</v>
      </c>
      <c r="AQ17" s="77">
        <f t="shared" si="6"/>
        <v>0</v>
      </c>
      <c r="AR17" s="104" t="e">
        <f>ROUND(AQ17*100/'વાર્ષિક પરિણામ પત્રક '!F83,0)</f>
        <v>#DIV/0!</v>
      </c>
      <c r="AS17" s="104">
        <f>SUMPRODUCT(-(-('વાર્ષિક પરિણામ પત્રક '!A8:A80="SC")),-(-('વાર્ષિક પરિણામ પત્રક '!B8:B80="BOY")),-(-('વાર્ષિક પરિણામ પત્રક '!BW8:BW80="D")))</f>
        <v>0</v>
      </c>
      <c r="AT17" s="104" t="e">
        <f>ROUND(AS17*100/'વાર્ષિક પરિણામ પત્રક '!B83,0)</f>
        <v>#DIV/0!</v>
      </c>
      <c r="AU17" s="104">
        <f>SUMPRODUCT(-(-('વાર્ષિક પરિણામ પત્રક '!A8:A80="SC")),-(-('વાર્ષિક પરિણામ પત્રક '!B8:B80="GIRL")),-(-('વાર્ષિક પરિણામ પત્રક '!BW8:BW80="D")))</f>
        <v>0</v>
      </c>
      <c r="AV17" s="104" t="e">
        <f>ROUND(AU17*100/'વાર્ષિક પરિણામ પત્રક '!D83,0)</f>
        <v>#DIV/0!</v>
      </c>
      <c r="AW17" s="77">
        <f t="shared" si="7"/>
        <v>0</v>
      </c>
      <c r="AX17" s="104" t="e">
        <f>ROUND(AW17*100/'વાર્ષિક પરિણામ પત્રક '!F83,0)</f>
        <v>#DIV/0!</v>
      </c>
    </row>
    <row r="18" spans="1:50" ht="22.15" customHeight="1">
      <c r="A18" s="709"/>
      <c r="B18" s="28" t="s">
        <v>22</v>
      </c>
      <c r="C18" s="104">
        <f>SUMPRODUCT(-(-('વાર્ષિક પરિણામ પત્રક '!A8:A80="SC")),-(-('વાર્ષિક પરિણામ પત્રક '!B8:B80="BOY")),-(-('વાર્ષિક પરિણામ પત્રક '!O8:O80="E")))</f>
        <v>0</v>
      </c>
      <c r="D18" s="104" t="e">
        <f>ROUND(C18*100/'વાર્ષિક પરિણામ પત્રક '!B83,0)</f>
        <v>#DIV/0!</v>
      </c>
      <c r="E18" s="104">
        <f>SUMPRODUCT(-(-('વાર્ષિક પરિણામ પત્રક '!A8:A80="SC")),-(-('વાર્ષિક પરિણામ પત્રક '!B8:B80="GIRL")),-(-('વાર્ષિક પરિણામ પત્રક '!O8:O80="E")))</f>
        <v>0</v>
      </c>
      <c r="F18" s="104" t="e">
        <f>ROUND(E18*100/'વાર્ષિક પરિણામ પત્રક '!D83,0)</f>
        <v>#DIV/0!</v>
      </c>
      <c r="G18" s="77">
        <f t="shared" si="0"/>
        <v>0</v>
      </c>
      <c r="H18" s="104" t="e">
        <f>ROUND(G18*100/'વાર્ષિક પરિણામ પત્રક '!F83,0)</f>
        <v>#DIV/0!</v>
      </c>
      <c r="I18" s="104">
        <f>SUMPRODUCT(-(-('વાર્ષિક પરિણામ પત્રક '!A8:A80="SC")),-(-('વાર્ષિક પરિણામ પત્રક '!B8:B80="BOY")),-(-('વાર્ષિક પરિણામ પત્રક '!Z8:Z80="E")))</f>
        <v>0</v>
      </c>
      <c r="J18" s="104" t="e">
        <f>ROUND(I18*100/'વાર્ષિક પરિણામ પત્રક '!B83,0)</f>
        <v>#DIV/0!</v>
      </c>
      <c r="K18" s="104">
        <f>SUMPRODUCT(-(-('વાર્ષિક પરિણામ પત્રક '!A8:A80="SC")),-(-('વાર્ષિક પરિણામ પત્રક '!B8:B80="GIRL")),-(-('વાર્ષિક પરિણામ પત્રક '!Z8:Z80="E")))</f>
        <v>0</v>
      </c>
      <c r="L18" s="104" t="e">
        <f>ROUND(K18*100/'વાર્ષિક પરિણામ પત્રક '!D83,0)</f>
        <v>#DIV/0!</v>
      </c>
      <c r="M18" s="77">
        <f t="shared" si="1"/>
        <v>0</v>
      </c>
      <c r="N18" s="104" t="e">
        <f>ROUND(M18*100/'વાર્ષિક પરિણામ પત્રક '!F83,0)</f>
        <v>#DIV/0!</v>
      </c>
      <c r="O18" s="104">
        <f>SUMPRODUCT(-(-('વાર્ષિક પરિણામ પત્રક '!A8:A80="SC")),-(-('વાર્ષિક પરિણામ પત્રક '!B8:B80="BOY")),-(-('વાર્ષિક પરિણામ પત્રક '!AH8:AH80="E")))</f>
        <v>0</v>
      </c>
      <c r="P18" s="104" t="e">
        <f>ROUND(O18*100/'વાર્ષિક પરિણામ પત્રક '!B83,0)</f>
        <v>#DIV/0!</v>
      </c>
      <c r="Q18" s="104">
        <f>SUMPRODUCT(-(-('વાર્ષિક પરિણામ પત્રક '!A8:A80="SC")),-(-('વાર્ષિક પરિણામ પત્રક '!B8:B80="GIRL")),-(-('વાર્ષિક પરિણામ પત્રક '!AH8:AH80="E")))</f>
        <v>0</v>
      </c>
      <c r="R18" s="104" t="e">
        <f>ROUND(Q18*100/'વાર્ષિક પરિણામ પત્રક '!D83,0)</f>
        <v>#DIV/0!</v>
      </c>
      <c r="S18" s="77">
        <f t="shared" si="2"/>
        <v>0</v>
      </c>
      <c r="T18" s="104" t="e">
        <f>ROUND(S18*100/'વાર્ષિક પરિણામ પત્રક '!F83,0)</f>
        <v>#DIV/0!</v>
      </c>
      <c r="U18" s="104">
        <f>SUMPRODUCT(-(-('વાર્ષિક પરિણામ પત્રક '!A8:A80="SC")),-(-('વાર્ષિક પરિણામ પત્રક '!B8:B80="BOY")),-(-('વાર્ષિક પરિણામ પત્રક '!AP8:AP80="E")))</f>
        <v>0</v>
      </c>
      <c r="V18" s="104" t="e">
        <f>ROUND(U18*100/'વાર્ષિક પરિણામ પત્રક '!B83,0)</f>
        <v>#DIV/0!</v>
      </c>
      <c r="W18" s="104">
        <f>SUMPRODUCT(-(-('વાર્ષિક પરિણામ પત્રક '!A8:A80="SC")),-(-('વાર્ષિક પરિણામ પત્રક '!B8:B80="GIRL")),-(-('વાર્ષિક પરિણામ પત્રક '!AP8:AP80="E")))</f>
        <v>0</v>
      </c>
      <c r="X18" s="104" t="e">
        <f>ROUND(W18*100/'વાર્ષિક પરિણામ પત્રક '!D83,0)</f>
        <v>#DIV/0!</v>
      </c>
      <c r="Y18" s="77">
        <f t="shared" si="3"/>
        <v>0</v>
      </c>
      <c r="Z18" s="104" t="e">
        <f>ROUND(Y18*100/'વાર્ષિક પરિણામ પત્રક '!F83,0)</f>
        <v>#DIV/0!</v>
      </c>
      <c r="AA18" s="104">
        <f>SUMPRODUCT(-(-('વાર્ષિક પરિણામ પત્રક '!A8:A80="SC")),-(-('વાર્ષિક પરિણામ પત્રક '!B8:B80="BOY")),-(-('વાર્ષિક પરિણામ પત્રક '!AY8:AY80="E")))</f>
        <v>0</v>
      </c>
      <c r="AB18" s="104" t="e">
        <f>ROUND(AA18*100/'વાર્ષિક પરિણામ પત્રક '!B83,0)</f>
        <v>#DIV/0!</v>
      </c>
      <c r="AC18" s="104">
        <f>SUMPRODUCT(-(-('વાર્ષિક પરિણામ પત્રક '!A8:A80="SC")),-(-('વાર્ષિક પરિણામ પત્રક '!B8:B80="GIRL")),-(-('વાર્ષિક પરિણામ પત્રક '!AY8:AY80="E")))</f>
        <v>0</v>
      </c>
      <c r="AD18" s="104" t="e">
        <f>ROUND(AC18*100/'વાર્ષિક પરિણામ પત્રક '!D83,0)</f>
        <v>#DIV/0!</v>
      </c>
      <c r="AE18" s="77">
        <f t="shared" si="4"/>
        <v>0</v>
      </c>
      <c r="AF18" s="104" t="e">
        <f>ROUND(AE18*100/'વાર્ષિક પરિણામ પત્રક '!F83,0)</f>
        <v>#DIV/0!</v>
      </c>
      <c r="AG18" s="104">
        <f>SUMPRODUCT(-(-('વાર્ષિક પરિણામ પત્રક '!A8:A80="SC")),-(-('વાર્ષિક પરિણામ પત્રક '!B8:B80="BOY")),-(-('વાર્ષિક પરિણામ પત્રક '!BG8:BG80="E")))</f>
        <v>0</v>
      </c>
      <c r="AH18" s="104" t="e">
        <f>ROUND(AG18*100/'વાર્ષિક પરિણામ પત્રક '!B83,0)</f>
        <v>#DIV/0!</v>
      </c>
      <c r="AI18" s="104">
        <f>SUMPRODUCT(-(-('વાર્ષિક પરિણામ પત્રક '!A8:A80="SC")),-(-('વાર્ષિક પરિણામ પત્રક '!B8:B80="GIRL")),-(-('વાર્ષિક પરિણામ પત્રક '!BG8:BG80="E")))</f>
        <v>0</v>
      </c>
      <c r="AJ18" s="104" t="e">
        <f>ROUND(AI18*100/'વાર્ષિક પરિણામ પત્રક '!D83,0)</f>
        <v>#DIV/0!</v>
      </c>
      <c r="AK18" s="77">
        <f t="shared" si="5"/>
        <v>0</v>
      </c>
      <c r="AL18" s="104" t="e">
        <f>ROUND(AK18*100/'વાર્ષિક પરિણામ પત્રક '!F83,0)</f>
        <v>#DIV/0!</v>
      </c>
      <c r="AM18" s="104">
        <f>SUMPRODUCT(-(-('વાર્ષિક પરિણામ પત્રક '!A8:A80="SC")),-(-('વાર્ષિક પરિણામ પત્રક '!B8:B80="BOY")),-(-('વાર્ષિક પરિણામ પત્રક '!BO8:BO80="E")))</f>
        <v>0</v>
      </c>
      <c r="AN18" s="104" t="e">
        <f>ROUND(AM18*100/'વાર્ષિક પરિણામ પત્રક '!B83,0)</f>
        <v>#DIV/0!</v>
      </c>
      <c r="AO18" s="104">
        <f>SUMPRODUCT(-(-('વાર્ષિક પરિણામ પત્રક '!A8:A80="SC")),-(-('વાર્ષિક પરિણામ પત્રક '!B8:B80="GIRL")),-(-('વાર્ષિક પરિણામ પત્રક '!BO8:BO80="E")))</f>
        <v>0</v>
      </c>
      <c r="AP18" s="104" t="e">
        <f>ROUND(AO18*100/'વાર્ષિક પરિણામ પત્રક '!D83,0)</f>
        <v>#DIV/0!</v>
      </c>
      <c r="AQ18" s="77">
        <f t="shared" si="6"/>
        <v>0</v>
      </c>
      <c r="AR18" s="104" t="e">
        <f>ROUND(AQ18*100/'વાર્ષિક પરિણામ પત્રક '!F83,0)</f>
        <v>#DIV/0!</v>
      </c>
      <c r="AS18" s="104">
        <f>SUMPRODUCT(-(-('વાર્ષિક પરિણામ પત્રક '!A8:A80="SC")),-(-('વાર્ષિક પરિણામ પત્રક '!B8:B80="BOY")),-(-('વાર્ષિક પરિણામ પત્રક '!BW8:BW80="E")))</f>
        <v>0</v>
      </c>
      <c r="AT18" s="104" t="e">
        <f>ROUND(AS18*100/'વાર્ષિક પરિણામ પત્રક '!B83,0)</f>
        <v>#DIV/0!</v>
      </c>
      <c r="AU18" s="104">
        <f>SUMPRODUCT(-(-('વાર્ષિક પરિણામ પત્રક '!A8:A80="SC")),-(-('વાર્ષિક પરિણામ પત્રક '!B8:B80="GIRL")),-(-('વાર્ષિક પરિણામ પત્રક '!BW8:BW80="E")))</f>
        <v>0</v>
      </c>
      <c r="AV18" s="104" t="e">
        <f>ROUND(AU18*100/'વાર્ષિક પરિણામ પત્રક '!D83,0)</f>
        <v>#DIV/0!</v>
      </c>
      <c r="AW18" s="77">
        <f t="shared" si="7"/>
        <v>0</v>
      </c>
      <c r="AX18" s="104" t="e">
        <f>ROUND(AW18*100/'વાર્ષિક પરિણામ પત્રક '!F83,0)</f>
        <v>#DIV/0!</v>
      </c>
    </row>
    <row r="19" spans="1:50" ht="22.15" customHeight="1">
      <c r="A19" s="25" t="s">
        <v>32</v>
      </c>
      <c r="B19" s="29"/>
      <c r="C19" s="74">
        <f>SUM(C14:C18)</f>
        <v>0</v>
      </c>
      <c r="D19" s="104" t="e">
        <f>ROUND(C19*100/'વાર્ષિક પરિણામ પત્રક '!B83,0)</f>
        <v>#DIV/0!</v>
      </c>
      <c r="E19" s="74">
        <f t="shared" ref="E19:AW19" si="9">SUM(E14:E18)</f>
        <v>0</v>
      </c>
      <c r="F19" s="104" t="e">
        <f>ROUND(E19*100/'વાર્ષિક પરિણામ પત્રક '!D83,0)</f>
        <v>#DIV/0!</v>
      </c>
      <c r="G19" s="74">
        <f t="shared" si="9"/>
        <v>0</v>
      </c>
      <c r="H19" s="104" t="e">
        <f>ROUND(G19*100/'વાર્ષિક પરિણામ પત્રક '!F83,0)</f>
        <v>#DIV/0!</v>
      </c>
      <c r="I19" s="74">
        <f t="shared" si="9"/>
        <v>0</v>
      </c>
      <c r="J19" s="104" t="e">
        <f>ROUND(I19*100/'વાર્ષિક પરિણામ પત્રક '!B83,0)</f>
        <v>#DIV/0!</v>
      </c>
      <c r="K19" s="74">
        <f t="shared" si="9"/>
        <v>0</v>
      </c>
      <c r="L19" s="104" t="e">
        <f>ROUND(K19*100/'વાર્ષિક પરિણામ પત્રક '!D83,0)</f>
        <v>#DIV/0!</v>
      </c>
      <c r="M19" s="74">
        <f t="shared" si="9"/>
        <v>0</v>
      </c>
      <c r="N19" s="104" t="e">
        <f>ROUND(M19*100/'વાર્ષિક પરિણામ પત્રક '!F83,0)</f>
        <v>#DIV/0!</v>
      </c>
      <c r="O19" s="74">
        <f t="shared" si="9"/>
        <v>0</v>
      </c>
      <c r="P19" s="104" t="e">
        <f>ROUND(O19*100/'વાર્ષિક પરિણામ પત્રક '!B83,0)</f>
        <v>#DIV/0!</v>
      </c>
      <c r="Q19" s="74">
        <f t="shared" si="9"/>
        <v>0</v>
      </c>
      <c r="R19" s="104" t="e">
        <f>ROUND(Q19*100/'વાર્ષિક પરિણામ પત્રક '!D83,0)</f>
        <v>#DIV/0!</v>
      </c>
      <c r="S19" s="74">
        <f t="shared" si="9"/>
        <v>0</v>
      </c>
      <c r="T19" s="104" t="e">
        <f>ROUND(S19*100/'વાર્ષિક પરિણામ પત્રક '!F83,0)</f>
        <v>#DIV/0!</v>
      </c>
      <c r="U19" s="74">
        <f t="shared" si="9"/>
        <v>0</v>
      </c>
      <c r="V19" s="104" t="e">
        <f>ROUND(U19*100/'વાર્ષિક પરિણામ પત્રક '!B83,0)</f>
        <v>#DIV/0!</v>
      </c>
      <c r="W19" s="74">
        <f t="shared" si="9"/>
        <v>0</v>
      </c>
      <c r="X19" s="104" t="e">
        <f>ROUND(W19*100/'વાર્ષિક પરિણામ પત્રક '!D83,0)</f>
        <v>#DIV/0!</v>
      </c>
      <c r="Y19" s="74">
        <f t="shared" si="9"/>
        <v>0</v>
      </c>
      <c r="Z19" s="104" t="e">
        <f>ROUND(Y19*100/'વાર્ષિક પરિણામ પત્રક '!F83,0)</f>
        <v>#DIV/0!</v>
      </c>
      <c r="AA19" s="74">
        <f t="shared" si="9"/>
        <v>0</v>
      </c>
      <c r="AB19" s="104" t="e">
        <f>ROUND(AA19*100/'વાર્ષિક પરિણામ પત્રક '!B83,0)</f>
        <v>#DIV/0!</v>
      </c>
      <c r="AC19" s="74">
        <f t="shared" si="9"/>
        <v>0</v>
      </c>
      <c r="AD19" s="104" t="e">
        <f>ROUND(AC19*100/'વાર્ષિક પરિણામ પત્રક '!D83,0)</f>
        <v>#DIV/0!</v>
      </c>
      <c r="AE19" s="74">
        <f t="shared" si="9"/>
        <v>0</v>
      </c>
      <c r="AF19" s="104" t="e">
        <f>ROUND(AE19*100/'વાર્ષિક પરિણામ પત્રક '!F83,0)</f>
        <v>#DIV/0!</v>
      </c>
      <c r="AG19" s="74">
        <f t="shared" si="9"/>
        <v>0</v>
      </c>
      <c r="AH19" s="104" t="e">
        <f>ROUND(AG19*100/'વાર્ષિક પરિણામ પત્રક '!B83,0)</f>
        <v>#DIV/0!</v>
      </c>
      <c r="AI19" s="74">
        <f t="shared" si="9"/>
        <v>0</v>
      </c>
      <c r="AJ19" s="104" t="e">
        <f>ROUND(AI19*100/'વાર્ષિક પરિણામ પત્રક '!D83,0)</f>
        <v>#DIV/0!</v>
      </c>
      <c r="AK19" s="74">
        <f t="shared" si="9"/>
        <v>0</v>
      </c>
      <c r="AL19" s="104" t="e">
        <f>ROUND(AK19*100/'વાર્ષિક પરિણામ પત્રક '!F83,0)</f>
        <v>#DIV/0!</v>
      </c>
      <c r="AM19" s="74">
        <f t="shared" si="9"/>
        <v>0</v>
      </c>
      <c r="AN19" s="104" t="e">
        <f>ROUND(AM19*100/'વાર્ષિક પરિણામ પત્રક '!B83,0)</f>
        <v>#DIV/0!</v>
      </c>
      <c r="AO19" s="74">
        <f t="shared" si="9"/>
        <v>0</v>
      </c>
      <c r="AP19" s="104" t="e">
        <f>ROUND(AO19*100/'વાર્ષિક પરિણામ પત્રક '!D83,0)</f>
        <v>#DIV/0!</v>
      </c>
      <c r="AQ19" s="74">
        <f t="shared" si="9"/>
        <v>0</v>
      </c>
      <c r="AR19" s="104" t="e">
        <f>ROUND(AQ19*100/'વાર્ષિક પરિણામ પત્રક '!F83,0)</f>
        <v>#DIV/0!</v>
      </c>
      <c r="AS19" s="74">
        <f t="shared" si="9"/>
        <v>0</v>
      </c>
      <c r="AT19" s="104" t="e">
        <f>ROUND(AS19*100/'વાર્ષિક પરિણામ પત્રક '!B83,0)</f>
        <v>#DIV/0!</v>
      </c>
      <c r="AU19" s="74">
        <f t="shared" si="9"/>
        <v>0</v>
      </c>
      <c r="AV19" s="104" t="e">
        <f>ROUND(AU19*100/'વાર્ષિક પરિણામ પત્રક '!D83,0)</f>
        <v>#DIV/0!</v>
      </c>
      <c r="AW19" s="74">
        <f t="shared" si="9"/>
        <v>0</v>
      </c>
      <c r="AX19" s="104" t="e">
        <f>ROUND(AW19*100/'વાર્ષિક પરિણામ પત્રક '!F83,0)</f>
        <v>#DIV/0!</v>
      </c>
    </row>
    <row r="20" spans="1:50" ht="22.15" customHeight="1">
      <c r="A20" s="707" t="s">
        <v>108</v>
      </c>
      <c r="B20" s="27" t="s">
        <v>23</v>
      </c>
      <c r="C20" s="104">
        <f>SUMPRODUCT(-(-('વાર્ષિક પરિણામ પત્રક '!A8:A80="ST")),-(-('વાર્ષિક પરિણામ પત્રક '!B8:B80="BOY")),-(-('વાર્ષિક પરિણામ પત્રક '!O8:O80="A")))</f>
        <v>0</v>
      </c>
      <c r="D20" s="104" t="e">
        <f>ROUND(C20*100/'વાર્ષિક પરિણામ પત્રક '!B84,0)</f>
        <v>#DIV/0!</v>
      </c>
      <c r="E20" s="104">
        <f>SUMPRODUCT(-(-('વાર્ષિક પરિણામ પત્રક '!A8:A80="ST")),-(-('વાર્ષિક પરિણામ પત્રક '!B8:B80="GIRL")),-(-('વાર્ષિક પરિણામ પત્રક '!O8:O80="A")))</f>
        <v>0</v>
      </c>
      <c r="F20" s="104" t="e">
        <f>ROUND(E20*100/'વાર્ષિક પરિણામ પત્રક '!D84,0)</f>
        <v>#DIV/0!</v>
      </c>
      <c r="G20" s="77">
        <f t="shared" si="0"/>
        <v>0</v>
      </c>
      <c r="H20" s="104" t="e">
        <f>ROUND(G20*100/'વાર્ષિક પરિણામ પત્રક '!F84,0)</f>
        <v>#DIV/0!</v>
      </c>
      <c r="I20" s="104">
        <f>SUMPRODUCT(-(-('વાર્ષિક પરિણામ પત્રક '!A8:A80="ST")),-(-('વાર્ષિક પરિણામ પત્રક '!B8:B80="BOY")),-(-('વાર્ષિક પરિણામ પત્રક '!Z8:Z80="A")))</f>
        <v>0</v>
      </c>
      <c r="J20" s="104" t="e">
        <f>ROUND(I20*100/'વાર્ષિક પરિણામ પત્રક '!B84,0)</f>
        <v>#DIV/0!</v>
      </c>
      <c r="K20" s="104">
        <f>SUMPRODUCT(-(-('વાર્ષિક પરિણામ પત્રક '!A8:A80="ST")),-(-('વાર્ષિક પરિણામ પત્રક '!B8:B80="GIRL")),-(-('વાર્ષિક પરિણામ પત્રક '!Z8:Z80="A")))</f>
        <v>0</v>
      </c>
      <c r="L20" s="104" t="e">
        <f>ROUND(K20*100/'વાર્ષિક પરિણામ પત્રક '!D84,0)</f>
        <v>#DIV/0!</v>
      </c>
      <c r="M20" s="77">
        <f t="shared" si="1"/>
        <v>0</v>
      </c>
      <c r="N20" s="104" t="e">
        <f>ROUND(M20*100/'વાર્ષિક પરિણામ પત્રક '!F84,0)</f>
        <v>#DIV/0!</v>
      </c>
      <c r="O20" s="104">
        <f>SUMPRODUCT(-(-('વાર્ષિક પરિણામ પત્રક '!A8:A80="ST")),-(-('વાર્ષિક પરિણામ પત્રક '!B8:B80="BOY")),-(-('વાર્ષિક પરિણામ પત્રક '!AH8:AH80="A")))</f>
        <v>0</v>
      </c>
      <c r="P20" s="104" t="e">
        <f>ROUND(O20*100/'વાર્ષિક પરિણામ પત્રક '!B84,0)</f>
        <v>#DIV/0!</v>
      </c>
      <c r="Q20" s="104">
        <f>SUMPRODUCT(-(-('વાર્ષિક પરિણામ પત્રક '!A8:A80="ST")),-(-('વાર્ષિક પરિણામ પત્રક '!B8:B80="GIRL")),-(-('વાર્ષિક પરિણામ પત્રક '!AH8:AH80="A")))</f>
        <v>0</v>
      </c>
      <c r="R20" s="104" t="e">
        <f>ROUND(Q20*100/'વાર્ષિક પરિણામ પત્રક '!D84,0)</f>
        <v>#DIV/0!</v>
      </c>
      <c r="S20" s="77">
        <f t="shared" si="2"/>
        <v>0</v>
      </c>
      <c r="T20" s="104" t="e">
        <f>ROUND(S20*100/'વાર્ષિક પરિણામ પત્રક '!F84,0)</f>
        <v>#DIV/0!</v>
      </c>
      <c r="U20" s="104">
        <f>SUMPRODUCT(-(-('વાર્ષિક પરિણામ પત્રક '!A8:A80="ST")),-(-('વાર્ષિક પરિણામ પત્રક '!B8:B80="BOY")),-(-('વાર્ષિક પરિણામ પત્રક '!AP8:AP80="A")))</f>
        <v>0</v>
      </c>
      <c r="V20" s="104" t="e">
        <f>ROUND(U20*100/'વાર્ષિક પરિણામ પત્રક '!B84,0)</f>
        <v>#DIV/0!</v>
      </c>
      <c r="W20" s="104">
        <f>SUMPRODUCT(-(-('વાર્ષિક પરિણામ પત્રક '!A8:A80="ST")),-(-('વાર્ષિક પરિણામ પત્રક '!B8:B80="GIRL")),-(-('વાર્ષિક પરિણામ પત્રક '!AP8:AP80="A")))</f>
        <v>0</v>
      </c>
      <c r="X20" s="104" t="e">
        <f>ROUND(W20*100/'વાર્ષિક પરિણામ પત્રક '!D84,0)</f>
        <v>#DIV/0!</v>
      </c>
      <c r="Y20" s="77">
        <f t="shared" si="3"/>
        <v>0</v>
      </c>
      <c r="Z20" s="104" t="e">
        <f>ROUND(Y20*100/'વાર્ષિક પરિણામ પત્રક '!F84,0)</f>
        <v>#DIV/0!</v>
      </c>
      <c r="AA20" s="104">
        <f>SUMPRODUCT(-(-('વાર્ષિક પરિણામ પત્રક '!A8:A80="ST")),-(-('વાર્ષિક પરિણામ પત્રક '!B8:B80="BOY")),-(-('વાર્ષિક પરિણામ પત્રક '!AY8:AY80="A")))</f>
        <v>0</v>
      </c>
      <c r="AB20" s="104" t="e">
        <f>ROUND(AA20*100/'વાર્ષિક પરિણામ પત્રક '!B84,0)</f>
        <v>#DIV/0!</v>
      </c>
      <c r="AC20" s="104">
        <f>SUMPRODUCT(-(-('વાર્ષિક પરિણામ પત્રક '!A8:A80="ST")),-(-('વાર્ષિક પરિણામ પત્રક '!B8:B80="GIRL")),-(-('વાર્ષિક પરિણામ પત્રક '!AY8:AY80="A")))</f>
        <v>0</v>
      </c>
      <c r="AD20" s="104" t="e">
        <f>ROUND(AC20*100/'વાર્ષિક પરિણામ પત્રક '!D84,0)</f>
        <v>#DIV/0!</v>
      </c>
      <c r="AE20" s="77">
        <f t="shared" si="4"/>
        <v>0</v>
      </c>
      <c r="AF20" s="104" t="e">
        <f>ROUND(AE20*100/'વાર્ષિક પરિણામ પત્રક '!F84,0)</f>
        <v>#DIV/0!</v>
      </c>
      <c r="AG20" s="104">
        <f>SUMPRODUCT(-(-('વાર્ષિક પરિણામ પત્રક '!A8:A80="ST")),-(-('વાર્ષિક પરિણામ પત્રક '!B8:B80="BOY")),-(-('વાર્ષિક પરિણામ પત્રક '!BG8:BG80="A")))</f>
        <v>0</v>
      </c>
      <c r="AH20" s="104" t="e">
        <f>ROUND(AG20*100/'વાર્ષિક પરિણામ પત્રક '!B84,0)</f>
        <v>#DIV/0!</v>
      </c>
      <c r="AI20" s="104">
        <f>SUMPRODUCT(-(-('વાર્ષિક પરિણામ પત્રક '!A8:A80="ST")),-(-('વાર્ષિક પરિણામ પત્રક '!B8:B80="GIRL")),-(-('વાર્ષિક પરિણામ પત્રક '!BG8:BG80="A")))</f>
        <v>0</v>
      </c>
      <c r="AJ20" s="104" t="e">
        <f>ROUND(AI20*100/'વાર્ષિક પરિણામ પત્રક '!D84,0)</f>
        <v>#DIV/0!</v>
      </c>
      <c r="AK20" s="77">
        <f t="shared" si="5"/>
        <v>0</v>
      </c>
      <c r="AL20" s="104" t="e">
        <f>ROUND(AK20*100/'વાર્ષિક પરિણામ પત્રક '!F84,0)</f>
        <v>#DIV/0!</v>
      </c>
      <c r="AM20" s="104">
        <f>SUMPRODUCT(-(-('વાર્ષિક પરિણામ પત્રક '!A8:A80="ST")),-(-('વાર્ષિક પરિણામ પત્રક '!B8:B80="BOY")),-(-('વાર્ષિક પરિણામ પત્રક '!BO8:BO80="A")))</f>
        <v>0</v>
      </c>
      <c r="AN20" s="104" t="e">
        <f>ROUND(AM20*100/'વાર્ષિક પરિણામ પત્રક '!B84,0)</f>
        <v>#DIV/0!</v>
      </c>
      <c r="AO20" s="104">
        <f>SUMPRODUCT(-(-('વાર્ષિક પરિણામ પત્રક '!A8:A80="ST")),-(-('વાર્ષિક પરિણામ પત્રક '!B8:B80="GIRL")),-(-('વાર્ષિક પરિણામ પત્રક '!BO8:BO80="A")))</f>
        <v>0</v>
      </c>
      <c r="AP20" s="104" t="e">
        <f>ROUND(AO20*100/'વાર્ષિક પરિણામ પત્રક '!D84,0)</f>
        <v>#DIV/0!</v>
      </c>
      <c r="AQ20" s="77">
        <f t="shared" si="6"/>
        <v>0</v>
      </c>
      <c r="AR20" s="104" t="e">
        <f>ROUND(AQ20*100/'વાર્ષિક પરિણામ પત્રક '!F84,0)</f>
        <v>#DIV/0!</v>
      </c>
      <c r="AS20" s="104">
        <f>SUMPRODUCT(-(-('વાર્ષિક પરિણામ પત્રક '!A8:A80="ST")),-(-('વાર્ષિક પરિણામ પત્રક '!B8:B80="BOY")),-(-('વાર્ષિક પરિણામ પત્રક '!BW8:BW80="A")))</f>
        <v>0</v>
      </c>
      <c r="AT20" s="104" t="e">
        <f>ROUND(AS20*100/'વાર્ષિક પરિણામ પત્રક '!B84,0)</f>
        <v>#DIV/0!</v>
      </c>
      <c r="AU20" s="104">
        <f>SUMPRODUCT(-(-('વાર્ષિક પરિણામ પત્રક '!A8:A80="ST")),-(-('વાર્ષિક પરિણામ પત્રક '!B8:B80="GIRL")),-(-('વાર્ષિક પરિણામ પત્રક '!BW8:BW80="A")))</f>
        <v>0</v>
      </c>
      <c r="AV20" s="104" t="e">
        <f>ROUND(AU20*100/'વાર્ષિક પરિણામ પત્રક '!D84,0)</f>
        <v>#DIV/0!</v>
      </c>
      <c r="AW20" s="77">
        <f t="shared" si="7"/>
        <v>0</v>
      </c>
      <c r="AX20" s="104" t="e">
        <f>ROUND(AW20*100/'વાર્ષિક પરિણામ પત્રક '!F84,0)</f>
        <v>#DIV/0!</v>
      </c>
    </row>
    <row r="21" spans="1:50" ht="22.15" customHeight="1">
      <c r="A21" s="708"/>
      <c r="B21" s="28" t="s">
        <v>24</v>
      </c>
      <c r="C21" s="104">
        <f>SUMPRODUCT(-(-('વાર્ષિક પરિણામ પત્રક '!A8:A80="ST")),-(-('વાર્ષિક પરિણામ પત્રક '!B8:B80="BOY")),-(-('વાર્ષિક પરિણામ પત્રક '!O8:O80="B")))</f>
        <v>0</v>
      </c>
      <c r="D21" s="104" t="e">
        <f>ROUND(C21*100/'વાર્ષિક પરિણામ પત્રક '!B84,0)</f>
        <v>#DIV/0!</v>
      </c>
      <c r="E21" s="104">
        <f>SUMPRODUCT(-(-('વાર્ષિક પરિણામ પત્રક '!A8:A80="ST")),-(-('વાર્ષિક પરિણામ પત્રક '!B8:B80="GIRL")),-(-('વાર્ષિક પરિણામ પત્રક '!O8:O80="B")))</f>
        <v>0</v>
      </c>
      <c r="F21" s="104" t="e">
        <f>ROUND(E21*100/'વાર્ષિક પરિણામ પત્રક '!D84,0)</f>
        <v>#DIV/0!</v>
      </c>
      <c r="G21" s="77">
        <f t="shared" si="0"/>
        <v>0</v>
      </c>
      <c r="H21" s="104" t="e">
        <f>ROUND(G21*100/'વાર્ષિક પરિણામ પત્રક '!F84,0)</f>
        <v>#DIV/0!</v>
      </c>
      <c r="I21" s="104">
        <f>SUMPRODUCT(-(-('વાર્ષિક પરિણામ પત્રક '!A8:A80="ST")),-(-('વાર્ષિક પરિણામ પત્રક '!B8:B80="BOY")),-(-('વાર્ષિક પરિણામ પત્રક '!Z8:Z80="B")))</f>
        <v>0</v>
      </c>
      <c r="J21" s="104" t="e">
        <f>ROUND(I21*100/'વાર્ષિક પરિણામ પત્રક '!B84,0)</f>
        <v>#DIV/0!</v>
      </c>
      <c r="K21" s="104">
        <f>SUMPRODUCT(-(-('વાર્ષિક પરિણામ પત્રક '!A8:A80="ST")),-(-('વાર્ષિક પરિણામ પત્રક '!B8:B80="GIRL")),-(-('વાર્ષિક પરિણામ પત્રક '!Z8:Z80="B")))</f>
        <v>0</v>
      </c>
      <c r="L21" s="104" t="e">
        <f>ROUND(K21*100/'વાર્ષિક પરિણામ પત્રક '!D84,0)</f>
        <v>#DIV/0!</v>
      </c>
      <c r="M21" s="77">
        <f t="shared" si="1"/>
        <v>0</v>
      </c>
      <c r="N21" s="104" t="e">
        <f>ROUND(M21*100/'વાર્ષિક પરિણામ પત્રક '!F84,0)</f>
        <v>#DIV/0!</v>
      </c>
      <c r="O21" s="104">
        <f>SUMPRODUCT(-(-('વાર્ષિક પરિણામ પત્રક '!A8:A80="ST")),-(-('વાર્ષિક પરિણામ પત્રક '!B8:B80="BOY")),-(-('વાર્ષિક પરિણામ પત્રક '!AH8:AH80="B")))</f>
        <v>0</v>
      </c>
      <c r="P21" s="104" t="e">
        <f>ROUND(O21*100/'વાર્ષિક પરિણામ પત્રક '!B84,0)</f>
        <v>#DIV/0!</v>
      </c>
      <c r="Q21" s="104">
        <f>SUMPRODUCT(-(-('વાર્ષિક પરિણામ પત્રક '!A8:A80="ST")),-(-('વાર્ષિક પરિણામ પત્રક '!B8:B80="GIRL")),-(-('વાર્ષિક પરિણામ પત્રક '!AH8:AH80="B")))</f>
        <v>0</v>
      </c>
      <c r="R21" s="104" t="e">
        <f>ROUND(Q21*100/'વાર્ષિક પરિણામ પત્રક '!D84,0)</f>
        <v>#DIV/0!</v>
      </c>
      <c r="S21" s="77">
        <f t="shared" si="2"/>
        <v>0</v>
      </c>
      <c r="T21" s="104" t="e">
        <f>ROUND(S21*100/'વાર્ષિક પરિણામ પત્રક '!F84,0)</f>
        <v>#DIV/0!</v>
      </c>
      <c r="U21" s="104">
        <f>SUMPRODUCT(-(-('વાર્ષિક પરિણામ પત્રક '!A8:A80="ST")),-(-('વાર્ષિક પરિણામ પત્રક '!B8:B80="BOY")),-(-('વાર્ષિક પરિણામ પત્રક '!AP8:AP80="B")))</f>
        <v>0</v>
      </c>
      <c r="V21" s="104" t="e">
        <f>ROUND(U21*100/'વાર્ષિક પરિણામ પત્રક '!B84,0)</f>
        <v>#DIV/0!</v>
      </c>
      <c r="W21" s="104">
        <f>SUMPRODUCT(-(-('વાર્ષિક પરિણામ પત્રક '!A8:A80="ST")),-(-('વાર્ષિક પરિણામ પત્રક '!B8:B80="GIRL")),-(-('વાર્ષિક પરિણામ પત્રક '!AP8:AP80="B")))</f>
        <v>0</v>
      </c>
      <c r="X21" s="104" t="e">
        <f>ROUND(W21*100/'વાર્ષિક પરિણામ પત્રક '!D84,0)</f>
        <v>#DIV/0!</v>
      </c>
      <c r="Y21" s="77">
        <f t="shared" si="3"/>
        <v>0</v>
      </c>
      <c r="Z21" s="104" t="e">
        <f>ROUND(Y21*100/'વાર્ષિક પરિણામ પત્રક '!F84,0)</f>
        <v>#DIV/0!</v>
      </c>
      <c r="AA21" s="104">
        <f>SUMPRODUCT(-(-('વાર્ષિક પરિણામ પત્રક '!A8:A80="ST")),-(-('વાર્ષિક પરિણામ પત્રક '!B8:B80="BOY")),-(-('વાર્ષિક પરિણામ પત્રક '!AY8:AY80="B")))</f>
        <v>0</v>
      </c>
      <c r="AB21" s="104" t="e">
        <f>ROUND(AA21*100/'વાર્ષિક પરિણામ પત્રક '!B84,0)</f>
        <v>#DIV/0!</v>
      </c>
      <c r="AC21" s="104">
        <f>SUMPRODUCT(-(-('વાર્ષિક પરિણામ પત્રક '!A8:A80="ST")),-(-('વાર્ષિક પરિણામ પત્રક '!B8:B80="GIRL")),-(-('વાર્ષિક પરિણામ પત્રક '!AY8:AY80="B")))</f>
        <v>0</v>
      </c>
      <c r="AD21" s="104" t="e">
        <f>ROUND(AC21*100/'વાર્ષિક પરિણામ પત્રક '!D84,0)</f>
        <v>#DIV/0!</v>
      </c>
      <c r="AE21" s="77">
        <f t="shared" si="4"/>
        <v>0</v>
      </c>
      <c r="AF21" s="104" t="e">
        <f>ROUND(AE21*100/'વાર્ષિક પરિણામ પત્રક '!F84,0)</f>
        <v>#DIV/0!</v>
      </c>
      <c r="AG21" s="104">
        <f>SUMPRODUCT(-(-('વાર્ષિક પરિણામ પત્રક '!A8:A80="ST")),-(-('વાર્ષિક પરિણામ પત્રક '!B8:B80="BOY")),-(-('વાર્ષિક પરિણામ પત્રક '!BG8:BG80="B")))</f>
        <v>0</v>
      </c>
      <c r="AH21" s="104" t="e">
        <f>ROUND(AG21*100/'વાર્ષિક પરિણામ પત્રક '!B84,0)</f>
        <v>#DIV/0!</v>
      </c>
      <c r="AI21" s="104">
        <f>SUMPRODUCT(-(-('વાર્ષિક પરિણામ પત્રક '!A8:A80="ST")),-(-('વાર્ષિક પરિણામ પત્રક '!B8:B80="GIRL")),-(-('વાર્ષિક પરિણામ પત્રક '!BG8:BG80="B")))</f>
        <v>0</v>
      </c>
      <c r="AJ21" s="104" t="e">
        <f>ROUND(AI21*100/'વાર્ષિક પરિણામ પત્રક '!D84,0)</f>
        <v>#DIV/0!</v>
      </c>
      <c r="AK21" s="77">
        <f t="shared" si="5"/>
        <v>0</v>
      </c>
      <c r="AL21" s="104" t="e">
        <f>ROUND(AK21*100/'વાર્ષિક પરિણામ પત્રક '!F84,0)</f>
        <v>#DIV/0!</v>
      </c>
      <c r="AM21" s="104">
        <f>SUMPRODUCT(-(-('વાર્ષિક પરિણામ પત્રક '!A8:A80="ST")),-(-('વાર્ષિક પરિણામ પત્રક '!B8:B80="BOY")),-(-('વાર્ષિક પરિણામ પત્રક '!BO8:BO80="B")))</f>
        <v>0</v>
      </c>
      <c r="AN21" s="104" t="e">
        <f>ROUND(AM21*100/'વાર્ષિક પરિણામ પત્રક '!B84,0)</f>
        <v>#DIV/0!</v>
      </c>
      <c r="AO21" s="104">
        <f>SUMPRODUCT(-(-('વાર્ષિક પરિણામ પત્રક '!A8:A80="ST")),-(-('વાર્ષિક પરિણામ પત્રક '!B8:B80="GIRL")),-(-('વાર્ષિક પરિણામ પત્રક '!BO8:BO80="B")))</f>
        <v>0</v>
      </c>
      <c r="AP21" s="104" t="e">
        <f>ROUND(AO21*100/'વાર્ષિક પરિણામ પત્રક '!D84,0)</f>
        <v>#DIV/0!</v>
      </c>
      <c r="AQ21" s="77">
        <f t="shared" si="6"/>
        <v>0</v>
      </c>
      <c r="AR21" s="104" t="e">
        <f>ROUND(AQ21*100/'વાર્ષિક પરિણામ પત્રક '!F84,0)</f>
        <v>#DIV/0!</v>
      </c>
      <c r="AS21" s="104">
        <f>SUMPRODUCT(-(-('વાર્ષિક પરિણામ પત્રક '!A8:A80="ST")),-(-('વાર્ષિક પરિણામ પત્રક '!B8:B80="BOY")),-(-('વાર્ષિક પરિણામ પત્રક '!BW8:BW80="B")))</f>
        <v>0</v>
      </c>
      <c r="AT21" s="104" t="e">
        <f>ROUND(AS21*100/'વાર્ષિક પરિણામ પત્રક '!B84,0)</f>
        <v>#DIV/0!</v>
      </c>
      <c r="AU21" s="104">
        <f>SUMPRODUCT(-(-('વાર્ષિક પરિણામ પત્રક '!A8:A80="ST")),-(-('વાર્ષિક પરિણામ પત્રક '!B8:B80="GIRL")),-(-('વાર્ષિક પરિણામ પત્રક '!BW8:BW80="B")))</f>
        <v>0</v>
      </c>
      <c r="AV21" s="104" t="e">
        <f>ROUND(AU21*100/'વાર્ષિક પરિણામ પત્રક '!D84,0)</f>
        <v>#DIV/0!</v>
      </c>
      <c r="AW21" s="77">
        <f t="shared" si="7"/>
        <v>0</v>
      </c>
      <c r="AX21" s="104" t="e">
        <f>ROUND(AW21*100/'વાર્ષિક પરિણામ પત્રક '!F84,0)</f>
        <v>#DIV/0!</v>
      </c>
    </row>
    <row r="22" spans="1:50" ht="22.15" customHeight="1">
      <c r="A22" s="708"/>
      <c r="B22" s="27" t="s">
        <v>25</v>
      </c>
      <c r="C22" s="104">
        <f>SUMPRODUCT(-(-('વાર્ષિક પરિણામ પત્રક '!A8:A80="ST")),-(-('વાર્ષિક પરિણામ પત્રક '!B8:B80="BOY")),-(-('વાર્ષિક પરિણામ પત્રક '!O8:O80="C")))</f>
        <v>0</v>
      </c>
      <c r="D22" s="104" t="e">
        <f>ROUND(C22*100/'વાર્ષિક પરિણામ પત્રક '!B84,0)</f>
        <v>#DIV/0!</v>
      </c>
      <c r="E22" s="104">
        <f>SUMPRODUCT(-(-('વાર્ષિક પરિણામ પત્રક '!A8:A80="ST")),-(-('વાર્ષિક પરિણામ પત્રક '!B8:B80="GIRL")),-(-('વાર્ષિક પરિણામ પત્રક '!O8:O80="C")))</f>
        <v>0</v>
      </c>
      <c r="F22" s="104" t="e">
        <f>ROUND(E22*100/'વાર્ષિક પરિણામ પત્રક '!D84,0)</f>
        <v>#DIV/0!</v>
      </c>
      <c r="G22" s="77">
        <f t="shared" si="0"/>
        <v>0</v>
      </c>
      <c r="H22" s="104" t="e">
        <f>ROUND(G22*100/'વાર્ષિક પરિણામ પત્રક '!F84,0)</f>
        <v>#DIV/0!</v>
      </c>
      <c r="I22" s="104">
        <f>SUMPRODUCT(-(-('વાર્ષિક પરિણામ પત્રક '!A8:A80="ST")),-(-('વાર્ષિક પરિણામ પત્રક '!B8:B80="BOY")),-(-('વાર્ષિક પરિણામ પત્રક '!Z8:Z80="C")))</f>
        <v>0</v>
      </c>
      <c r="J22" s="104" t="e">
        <f>ROUND(I22*100/'વાર્ષિક પરિણામ પત્રક '!B84,0)</f>
        <v>#DIV/0!</v>
      </c>
      <c r="K22" s="104">
        <f>SUMPRODUCT(-(-('વાર્ષિક પરિણામ પત્રક '!A8:A80="ST")),-(-('વાર્ષિક પરિણામ પત્રક '!B8:B80="GIRL")),-(-('વાર્ષિક પરિણામ પત્રક '!Z8:Z80="C")))</f>
        <v>0</v>
      </c>
      <c r="L22" s="104" t="e">
        <f>ROUND(K22*100/'વાર્ષિક પરિણામ પત્રક '!D84,0)</f>
        <v>#DIV/0!</v>
      </c>
      <c r="M22" s="77">
        <f t="shared" si="1"/>
        <v>0</v>
      </c>
      <c r="N22" s="104" t="e">
        <f>ROUND(M22*100/'વાર્ષિક પરિણામ પત્રક '!F84,0)</f>
        <v>#DIV/0!</v>
      </c>
      <c r="O22" s="104">
        <f>SUMPRODUCT(-(-('વાર્ષિક પરિણામ પત્રક '!A8:A80="ST")),-(-('વાર્ષિક પરિણામ પત્રક '!B8:B80="BOY")),-(-('વાર્ષિક પરિણામ પત્રક '!AH8:AH80="C")))</f>
        <v>0</v>
      </c>
      <c r="P22" s="104" t="e">
        <f>ROUND(O22*100/'વાર્ષિક પરિણામ પત્રક '!B84,0)</f>
        <v>#DIV/0!</v>
      </c>
      <c r="Q22" s="104">
        <f>SUMPRODUCT(-(-('વાર્ષિક પરિણામ પત્રક '!A8:A80="ST")),-(-('વાર્ષિક પરિણામ પત્રક '!B8:B80="GIRL")),-(-('વાર્ષિક પરિણામ પત્રક '!AH8:AH80="C")))</f>
        <v>0</v>
      </c>
      <c r="R22" s="104" t="e">
        <f>ROUND(Q22*100/'વાર્ષિક પરિણામ પત્રક '!D84,0)</f>
        <v>#DIV/0!</v>
      </c>
      <c r="S22" s="77">
        <f t="shared" si="2"/>
        <v>0</v>
      </c>
      <c r="T22" s="104" t="e">
        <f>ROUND(S22*100/'વાર્ષિક પરિણામ પત્રક '!F84,0)</f>
        <v>#DIV/0!</v>
      </c>
      <c r="U22" s="104">
        <f>SUMPRODUCT(-(-('વાર્ષિક પરિણામ પત્રક '!A8:A80="ST")),-(-('વાર્ષિક પરિણામ પત્રક '!B8:B80="BOY")),-(-('વાર્ષિક પરિણામ પત્રક '!AP8:AP80="C")))</f>
        <v>0</v>
      </c>
      <c r="V22" s="104" t="e">
        <f>ROUND(U22*100/'વાર્ષિક પરિણામ પત્રક '!B84,0)</f>
        <v>#DIV/0!</v>
      </c>
      <c r="W22" s="104">
        <f>SUMPRODUCT(-(-('વાર્ષિક પરિણામ પત્રક '!A8:A80="ST")),-(-('વાર્ષિક પરિણામ પત્રક '!B8:B80="GIRL")),-(-('વાર્ષિક પરિણામ પત્રક '!AP8:AP80="C")))</f>
        <v>0</v>
      </c>
      <c r="X22" s="104" t="e">
        <f>ROUND(W22*100/'વાર્ષિક પરિણામ પત્રક '!D84,0)</f>
        <v>#DIV/0!</v>
      </c>
      <c r="Y22" s="77">
        <f t="shared" si="3"/>
        <v>0</v>
      </c>
      <c r="Z22" s="104" t="e">
        <f>ROUND(Y22*100/'વાર્ષિક પરિણામ પત્રક '!F84,0)</f>
        <v>#DIV/0!</v>
      </c>
      <c r="AA22" s="104">
        <f>SUMPRODUCT(-(-('વાર્ષિક પરિણામ પત્રક '!A8:A80="ST")),-(-('વાર્ષિક પરિણામ પત્રક '!B8:B80="BOY")),-(-('વાર્ષિક પરિણામ પત્રક '!AY8:AY80="C")))</f>
        <v>0</v>
      </c>
      <c r="AB22" s="104" t="e">
        <f>ROUND(AA22*100/'વાર્ષિક પરિણામ પત્રક '!B84,0)</f>
        <v>#DIV/0!</v>
      </c>
      <c r="AC22" s="104">
        <f>SUMPRODUCT(-(-('વાર્ષિક પરિણામ પત્રક '!A8:A80="ST")),-(-('વાર્ષિક પરિણામ પત્રક '!B8:B80="GIRL")),-(-('વાર્ષિક પરિણામ પત્રક '!AY8:AY80="C")))</f>
        <v>0</v>
      </c>
      <c r="AD22" s="104" t="e">
        <f>ROUND(AC22*100/'વાર્ષિક પરિણામ પત્રક '!D84,0)</f>
        <v>#DIV/0!</v>
      </c>
      <c r="AE22" s="77">
        <f t="shared" si="4"/>
        <v>0</v>
      </c>
      <c r="AF22" s="104" t="e">
        <f>ROUND(AE22*100/'વાર્ષિક પરિણામ પત્રક '!F84,0)</f>
        <v>#DIV/0!</v>
      </c>
      <c r="AG22" s="104">
        <f>SUMPRODUCT(-(-('વાર્ષિક પરિણામ પત્રક '!A8:A80="ST")),-(-('વાર્ષિક પરિણામ પત્રક '!B8:B80="BOY")),-(-('વાર્ષિક પરિણામ પત્રક '!BG8:BG80="C")))</f>
        <v>0</v>
      </c>
      <c r="AH22" s="104" t="e">
        <f>ROUND(AG22*100/'વાર્ષિક પરિણામ પત્રક '!B84,0)</f>
        <v>#DIV/0!</v>
      </c>
      <c r="AI22" s="104">
        <f>SUMPRODUCT(-(-('વાર્ષિક પરિણામ પત્રક '!A8:A80="ST")),-(-('વાર્ષિક પરિણામ પત્રક '!B8:B80="GIRL")),-(-('વાર્ષિક પરિણામ પત્રક '!BG8:BG80="C")))</f>
        <v>0</v>
      </c>
      <c r="AJ22" s="104" t="e">
        <f>ROUND(AI22*100/'વાર્ષિક પરિણામ પત્રક '!D84,0)</f>
        <v>#DIV/0!</v>
      </c>
      <c r="AK22" s="77">
        <f t="shared" si="5"/>
        <v>0</v>
      </c>
      <c r="AL22" s="104" t="e">
        <f>ROUND(AK22*100/'વાર્ષિક પરિણામ પત્રક '!F84,0)</f>
        <v>#DIV/0!</v>
      </c>
      <c r="AM22" s="104">
        <f>SUMPRODUCT(-(-('વાર્ષિક પરિણામ પત્રક '!A8:A80="ST")),-(-('વાર્ષિક પરિણામ પત્રક '!B8:B80="BOY")),-(-('વાર્ષિક પરિણામ પત્રક '!BO8:BO80="C")))</f>
        <v>0</v>
      </c>
      <c r="AN22" s="104" t="e">
        <f>ROUND(AM22*100/'વાર્ષિક પરિણામ પત્રક '!B84,0)</f>
        <v>#DIV/0!</v>
      </c>
      <c r="AO22" s="104">
        <f>SUMPRODUCT(-(-('વાર્ષિક પરિણામ પત્રક '!A8:A80="ST")),-(-('વાર્ષિક પરિણામ પત્રક '!B8:B80="GIRL")),-(-('વાર્ષિક પરિણામ પત્રક '!BO8:BO80="C")))</f>
        <v>0</v>
      </c>
      <c r="AP22" s="104" t="e">
        <f>ROUND(AO22*100/'વાર્ષિક પરિણામ પત્રક '!D84,0)</f>
        <v>#DIV/0!</v>
      </c>
      <c r="AQ22" s="77">
        <f t="shared" si="6"/>
        <v>0</v>
      </c>
      <c r="AR22" s="104" t="e">
        <f>ROUND(AQ22*100/'વાર્ષિક પરિણામ પત્રક '!F84,0)</f>
        <v>#DIV/0!</v>
      </c>
      <c r="AS22" s="104">
        <f>SUMPRODUCT(-(-('વાર્ષિક પરિણામ પત્રક '!A8:A80="ST")),-(-('વાર્ષિક પરિણામ પત્રક '!B8:B80="BOY")),-(-('વાર્ષિક પરિણામ પત્રક '!BW8:BW80="C")))</f>
        <v>0</v>
      </c>
      <c r="AT22" s="104" t="e">
        <f>ROUND(AS22*100/'વાર્ષિક પરિણામ પત્રક '!B84,0)</f>
        <v>#DIV/0!</v>
      </c>
      <c r="AU22" s="104">
        <f>SUMPRODUCT(-(-('વાર્ષિક પરિણામ પત્રક '!A8:A80="ST")),-(-('વાર્ષિક પરિણામ પત્રક '!B8:B80="GIRL")),-(-('વાર્ષિક પરિણામ પત્રક '!BW8:BW80="C")))</f>
        <v>0</v>
      </c>
      <c r="AV22" s="104" t="e">
        <f>ROUND(AU22*100/'વાર્ષિક પરિણામ પત્રક '!D84,0)</f>
        <v>#DIV/0!</v>
      </c>
      <c r="AW22" s="77">
        <f t="shared" si="7"/>
        <v>0</v>
      </c>
      <c r="AX22" s="104" t="e">
        <f>ROUND(AW22*100/'વાર્ષિક પરિણામ પત્રક '!F84,0)</f>
        <v>#DIV/0!</v>
      </c>
    </row>
    <row r="23" spans="1:50" ht="22.15" customHeight="1">
      <c r="A23" s="708"/>
      <c r="B23" s="27" t="s">
        <v>26</v>
      </c>
      <c r="C23" s="104">
        <f>SUMPRODUCT(-(-('વાર્ષિક પરિણામ પત્રક '!A8:A80="ST")),-(-('વાર્ષિક પરિણામ પત્રક '!B8:B80="BOY")),-(-('વાર્ષિક પરિણામ પત્રક '!O8:O80="D")))</f>
        <v>0</v>
      </c>
      <c r="D23" s="104" t="e">
        <f>ROUND(C23*100/'વાર્ષિક પરિણામ પત્રક '!B84,0)</f>
        <v>#DIV/0!</v>
      </c>
      <c r="E23" s="104">
        <f>SUMPRODUCT(-(-('વાર્ષિક પરિણામ પત્રક '!A8:A80="ST")),-(-('વાર્ષિક પરિણામ પત્રક '!B8:B80="GIRL")),-(-('વાર્ષિક પરિણામ પત્રક '!O8:O80="D")))</f>
        <v>0</v>
      </c>
      <c r="F23" s="104" t="e">
        <f>ROUND(E23*100/'વાર્ષિક પરિણામ પત્રક '!D84,0)</f>
        <v>#DIV/0!</v>
      </c>
      <c r="G23" s="77">
        <f t="shared" si="0"/>
        <v>0</v>
      </c>
      <c r="H23" s="104" t="e">
        <f>ROUND(G23*100/'વાર્ષિક પરિણામ પત્રક '!F84,0)</f>
        <v>#DIV/0!</v>
      </c>
      <c r="I23" s="104">
        <f>SUMPRODUCT(-(-('વાર્ષિક પરિણામ પત્રક '!A8:A80="ST")),-(-('વાર્ષિક પરિણામ પત્રક '!B8:B80="BOY")),-(-('વાર્ષિક પરિણામ પત્રક '!Z8:Z80="D")))</f>
        <v>0</v>
      </c>
      <c r="J23" s="104" t="e">
        <f>ROUND(I23*100/'વાર્ષિક પરિણામ પત્રક '!B84,0)</f>
        <v>#DIV/0!</v>
      </c>
      <c r="K23" s="104">
        <f>SUMPRODUCT(-(-('વાર્ષિક પરિણામ પત્રક '!A8:A80="ST")),-(-('વાર્ષિક પરિણામ પત્રક '!B8:B80="GIRL")),-(-('વાર્ષિક પરિણામ પત્રક '!Z8:Z80="D")))</f>
        <v>0</v>
      </c>
      <c r="L23" s="104" t="e">
        <f>ROUND(K23*100/'વાર્ષિક પરિણામ પત્રક '!D84,0)</f>
        <v>#DIV/0!</v>
      </c>
      <c r="M23" s="77">
        <f t="shared" si="1"/>
        <v>0</v>
      </c>
      <c r="N23" s="104" t="e">
        <f>ROUND(M23*100/'વાર્ષિક પરિણામ પત્રક '!F84,0)</f>
        <v>#DIV/0!</v>
      </c>
      <c r="O23" s="104">
        <f>SUMPRODUCT(-(-('વાર્ષિક પરિણામ પત્રક '!A8:A80="ST")),-(-('વાર્ષિક પરિણામ પત્રક '!B8:B80="BOY")),-(-('વાર્ષિક પરિણામ પત્રક '!AH8:AH80="D")))</f>
        <v>0</v>
      </c>
      <c r="P23" s="104" t="e">
        <f>ROUND(O23*100/'વાર્ષિક પરિણામ પત્રક '!B84,0)</f>
        <v>#DIV/0!</v>
      </c>
      <c r="Q23" s="104">
        <f>SUMPRODUCT(-(-('વાર્ષિક પરિણામ પત્રક '!A8:A80="ST")),-(-('વાર્ષિક પરિણામ પત્રક '!B8:B80="GIRL")),-(-('વાર્ષિક પરિણામ પત્રક '!AH8:AH80="D")))</f>
        <v>0</v>
      </c>
      <c r="R23" s="104" t="e">
        <f>ROUND(Q23*100/'વાર્ષિક પરિણામ પત્રક '!D84,0)</f>
        <v>#DIV/0!</v>
      </c>
      <c r="S23" s="77">
        <f t="shared" si="2"/>
        <v>0</v>
      </c>
      <c r="T23" s="104" t="e">
        <f>ROUND(S23*100/'વાર્ષિક પરિણામ પત્રક '!F84,0)</f>
        <v>#DIV/0!</v>
      </c>
      <c r="U23" s="104">
        <f>SUMPRODUCT(-(-('વાર્ષિક પરિણામ પત્રક '!A8:A80="ST")),-(-('વાર્ષિક પરિણામ પત્રક '!B8:B80="BOY")),-(-('વાર્ષિક પરિણામ પત્રક '!AP8:AP80="D")))</f>
        <v>0</v>
      </c>
      <c r="V23" s="104" t="e">
        <f>ROUND(U23*100/'વાર્ષિક પરિણામ પત્રક '!B84,0)</f>
        <v>#DIV/0!</v>
      </c>
      <c r="W23" s="104">
        <f>SUMPRODUCT(-(-('વાર્ષિક પરિણામ પત્રક '!A8:A80="ST")),-(-('વાર્ષિક પરિણામ પત્રક '!B8:B80="GIRL")),-(-('વાર્ષિક પરિણામ પત્રક '!AP8:AP80="D")))</f>
        <v>0</v>
      </c>
      <c r="X23" s="104" t="e">
        <f>ROUND(W23*100/'વાર્ષિક પરિણામ પત્રક '!D84,0)</f>
        <v>#DIV/0!</v>
      </c>
      <c r="Y23" s="77">
        <f t="shared" si="3"/>
        <v>0</v>
      </c>
      <c r="Z23" s="104" t="e">
        <f>ROUND(Y23*100/'વાર્ષિક પરિણામ પત્રક '!F84,0)</f>
        <v>#DIV/0!</v>
      </c>
      <c r="AA23" s="104">
        <f>SUMPRODUCT(-(-('વાર્ષિક પરિણામ પત્રક '!A8:A80="ST")),-(-('વાર્ષિક પરિણામ પત્રક '!B8:B80="BOY")),-(-('વાર્ષિક પરિણામ પત્રક '!AY8:AY80="D")))</f>
        <v>0</v>
      </c>
      <c r="AB23" s="104" t="e">
        <f>ROUND(AA23*100/'વાર્ષિક પરિણામ પત્રક '!B84,0)</f>
        <v>#DIV/0!</v>
      </c>
      <c r="AC23" s="104">
        <f>SUMPRODUCT(-(-('વાર્ષિક પરિણામ પત્રક '!A8:A80="ST")),-(-('વાર્ષિક પરિણામ પત્રક '!B8:B80="GIRL")),-(-('વાર્ષિક પરિણામ પત્રક '!AY8:AY80="D")))</f>
        <v>0</v>
      </c>
      <c r="AD23" s="104" t="e">
        <f>ROUND(AC23*100/'વાર્ષિક પરિણામ પત્રક '!D84,0)</f>
        <v>#DIV/0!</v>
      </c>
      <c r="AE23" s="77">
        <f t="shared" si="4"/>
        <v>0</v>
      </c>
      <c r="AF23" s="104" t="e">
        <f>ROUND(AE23*100/'વાર્ષિક પરિણામ પત્રક '!F84,0)</f>
        <v>#DIV/0!</v>
      </c>
      <c r="AG23" s="104">
        <f>SUMPRODUCT(-(-('વાર્ષિક પરિણામ પત્રક '!A8:A80="ST")),-(-('વાર્ષિક પરિણામ પત્રક '!B8:B80="BOY")),-(-('વાર્ષિક પરિણામ પત્રક '!BG8:BG80="D")))</f>
        <v>0</v>
      </c>
      <c r="AH23" s="104" t="e">
        <f>ROUND(AG23*100/'વાર્ષિક પરિણામ પત્રક '!B84,0)</f>
        <v>#DIV/0!</v>
      </c>
      <c r="AI23" s="104">
        <f>SUMPRODUCT(-(-('વાર્ષિક પરિણામ પત્રક '!A8:A80="ST")),-(-('વાર્ષિક પરિણામ પત્રક '!B8:B80="GIRL")),-(-('વાર્ષિક પરિણામ પત્રક '!BG8:BG80="D")))</f>
        <v>0</v>
      </c>
      <c r="AJ23" s="104" t="e">
        <f>ROUND(AI23*100/'વાર્ષિક પરિણામ પત્રક '!D84,0)</f>
        <v>#DIV/0!</v>
      </c>
      <c r="AK23" s="77">
        <f t="shared" si="5"/>
        <v>0</v>
      </c>
      <c r="AL23" s="104" t="e">
        <f>ROUND(AK23*100/'વાર્ષિક પરિણામ પત્રક '!F84,0)</f>
        <v>#DIV/0!</v>
      </c>
      <c r="AM23" s="104">
        <f>SUMPRODUCT(-(-('વાર્ષિક પરિણામ પત્રક '!A8:A80="ST")),-(-('વાર્ષિક પરિણામ પત્રક '!B8:B80="BOY")),-(-('વાર્ષિક પરિણામ પત્રક '!BO8:BO80="D")))</f>
        <v>0</v>
      </c>
      <c r="AN23" s="104" t="e">
        <f>ROUND(AM23*100/'વાર્ષિક પરિણામ પત્રક '!B84,0)</f>
        <v>#DIV/0!</v>
      </c>
      <c r="AO23" s="104">
        <f>SUMPRODUCT(-(-('વાર્ષિક પરિણામ પત્રક '!A8:A80="ST")),-(-('વાર્ષિક પરિણામ પત્રક '!B8:B80="GIRL")),-(-('વાર્ષિક પરિણામ પત્રક '!BO8:BO80="D")))</f>
        <v>0</v>
      </c>
      <c r="AP23" s="104" t="e">
        <f>ROUND(AO23*100/'વાર્ષિક પરિણામ પત્રક '!D84,0)</f>
        <v>#DIV/0!</v>
      </c>
      <c r="AQ23" s="77">
        <f t="shared" si="6"/>
        <v>0</v>
      </c>
      <c r="AR23" s="104" t="e">
        <f>ROUND(AQ23*100/'વાર્ષિક પરિણામ પત્રક '!F84,0)</f>
        <v>#DIV/0!</v>
      </c>
      <c r="AS23" s="104">
        <f>SUMPRODUCT(-(-('વાર્ષિક પરિણામ પત્રક '!A8:A80="ST")),-(-('વાર્ષિક પરિણામ પત્રક '!B8:B80="BOY")),-(-('વાર્ષિક પરિણામ પત્રક '!BW8:BW80="D")))</f>
        <v>0</v>
      </c>
      <c r="AT23" s="104" t="e">
        <f>ROUND(AS23*100/'વાર્ષિક પરિણામ પત્રક '!B84,0)</f>
        <v>#DIV/0!</v>
      </c>
      <c r="AU23" s="104">
        <f>SUMPRODUCT(-(-('વાર્ષિક પરિણામ પત્રક '!A8:A80="ST")),-(-('વાર્ષિક પરિણામ પત્રક '!B8:B80="GIRL")),-(-('વાર્ષિક પરિણામ પત્રક '!BW8:BW80="D")))</f>
        <v>0</v>
      </c>
      <c r="AV23" s="104" t="e">
        <f>ROUND(AU23*100/'વાર્ષિક પરિણામ પત્રક '!D84,0)</f>
        <v>#DIV/0!</v>
      </c>
      <c r="AW23" s="77">
        <f t="shared" si="7"/>
        <v>0</v>
      </c>
      <c r="AX23" s="104" t="e">
        <f>ROUND(AW23*100/'વાર્ષિક પરિણામ પત્રક '!F84,0)</f>
        <v>#DIV/0!</v>
      </c>
    </row>
    <row r="24" spans="1:50" ht="22.15" customHeight="1">
      <c r="A24" s="709"/>
      <c r="B24" s="27" t="s">
        <v>22</v>
      </c>
      <c r="C24" s="104">
        <f>SUMPRODUCT(-(-('વાર્ષિક પરિણામ પત્રક '!A8:A80="ST")),-(-('વાર્ષિક પરિણામ પત્રક '!B8:B80="BOY")),-(-('વાર્ષિક પરિણામ પત્રક '!O8:O80="E")))</f>
        <v>0</v>
      </c>
      <c r="D24" s="104" t="e">
        <f>ROUND(C24*100/'વાર્ષિક પરિણામ પત્રક '!B84,0)</f>
        <v>#DIV/0!</v>
      </c>
      <c r="E24" s="104">
        <f>SUMPRODUCT(-(-('વાર્ષિક પરિણામ પત્રક '!A8:A80="ST")),-(-('વાર્ષિક પરિણામ પત્રક '!B8:B80="GIRL")),-(-('વાર્ષિક પરિણામ પત્રક '!O8:O80="E")))</f>
        <v>0</v>
      </c>
      <c r="F24" s="104" t="e">
        <f>ROUND(E24*100/'વાર્ષિક પરિણામ પત્રક '!D84,0)</f>
        <v>#DIV/0!</v>
      </c>
      <c r="G24" s="77">
        <f t="shared" si="0"/>
        <v>0</v>
      </c>
      <c r="H24" s="104" t="e">
        <f>ROUND(G24*100/'વાર્ષિક પરિણામ પત્રક '!F84,0)</f>
        <v>#DIV/0!</v>
      </c>
      <c r="I24" s="104">
        <f>SUMPRODUCT(-(-('વાર્ષિક પરિણામ પત્રક '!A8:A80="ST")),-(-('વાર્ષિક પરિણામ પત્રક '!B8:B80="BOY")),-(-('વાર્ષિક પરિણામ પત્રક '!Z8:Z80="E")))</f>
        <v>0</v>
      </c>
      <c r="J24" s="104" t="e">
        <f>ROUND(I24*100/'વાર્ષિક પરિણામ પત્રક '!B84,0)</f>
        <v>#DIV/0!</v>
      </c>
      <c r="K24" s="104">
        <f>SUMPRODUCT(-(-('વાર્ષિક પરિણામ પત્રક '!A8:A80="ST")),-(-('વાર્ષિક પરિણામ પત્રક '!B8:B80="GIRL")),-(-('વાર્ષિક પરિણામ પત્રક '!Z8:Z80="E")))</f>
        <v>0</v>
      </c>
      <c r="L24" s="104" t="e">
        <f>ROUND(K24*100/'વાર્ષિક પરિણામ પત્રક '!D84,0)</f>
        <v>#DIV/0!</v>
      </c>
      <c r="M24" s="77">
        <f t="shared" si="1"/>
        <v>0</v>
      </c>
      <c r="N24" s="104" t="e">
        <f>ROUND(M24*100/'વાર્ષિક પરિણામ પત્રક '!F84,0)</f>
        <v>#DIV/0!</v>
      </c>
      <c r="O24" s="104">
        <f>SUMPRODUCT(-(-('વાર્ષિક પરિણામ પત્રક '!A8:A80="ST")),-(-('વાર્ષિક પરિણામ પત્રક '!B8:B80="BOY")),-(-('વાર્ષિક પરિણામ પત્રક '!AH8:AH80="E")))</f>
        <v>0</v>
      </c>
      <c r="P24" s="104" t="e">
        <f>ROUND(O24*100/'વાર્ષિક પરિણામ પત્રક '!B84,0)</f>
        <v>#DIV/0!</v>
      </c>
      <c r="Q24" s="104">
        <f>SUMPRODUCT(-(-('વાર્ષિક પરિણામ પત્રક '!A8:A80="ST")),-(-('વાર્ષિક પરિણામ પત્રક '!B8:B80="GIRL")),-(-('વાર્ષિક પરિણામ પત્રક '!AH8:AH80="E")))</f>
        <v>0</v>
      </c>
      <c r="R24" s="104" t="e">
        <f>ROUND(Q24*100/'વાર્ષિક પરિણામ પત્રક '!D84,0)</f>
        <v>#DIV/0!</v>
      </c>
      <c r="S24" s="77">
        <f t="shared" si="2"/>
        <v>0</v>
      </c>
      <c r="T24" s="104" t="e">
        <f>ROUND(S24*100/'વાર્ષિક પરિણામ પત્રક '!F84,0)</f>
        <v>#DIV/0!</v>
      </c>
      <c r="U24" s="104">
        <f>SUMPRODUCT(-(-('વાર્ષિક પરિણામ પત્રક '!A8:A80="ST")),-(-('વાર્ષિક પરિણામ પત્રક '!B8:B80="BOY")),-(-('વાર્ષિક પરિણામ પત્રક '!AP8:AP80="E")))</f>
        <v>0</v>
      </c>
      <c r="V24" s="104" t="e">
        <f>ROUND(U24*100/'વાર્ષિક પરિણામ પત્રક '!B84,0)</f>
        <v>#DIV/0!</v>
      </c>
      <c r="W24" s="104">
        <f>SUMPRODUCT(-(-('વાર્ષિક પરિણામ પત્રક '!A8:A80="ST")),-(-('વાર્ષિક પરિણામ પત્રક '!B8:B80="GIRL")),-(-('વાર્ષિક પરિણામ પત્રક '!AP8:AP80="E")))</f>
        <v>0</v>
      </c>
      <c r="X24" s="104" t="e">
        <f>ROUND(W24*100/'વાર્ષિક પરિણામ પત્રક '!D84,0)</f>
        <v>#DIV/0!</v>
      </c>
      <c r="Y24" s="77">
        <f t="shared" si="3"/>
        <v>0</v>
      </c>
      <c r="Z24" s="104" t="e">
        <f>ROUND(Y24*100/'વાર્ષિક પરિણામ પત્રક '!F84,0)</f>
        <v>#DIV/0!</v>
      </c>
      <c r="AA24" s="104">
        <f>SUMPRODUCT(-(-('વાર્ષિક પરિણામ પત્રક '!A8:A80="ST")),-(-('વાર્ષિક પરિણામ પત્રક '!B8:B80="BOY")),-(-('વાર્ષિક પરિણામ પત્રક '!AY8:AY80="E")))</f>
        <v>0</v>
      </c>
      <c r="AB24" s="104" t="e">
        <f>ROUND(AA24*100/'વાર્ષિક પરિણામ પત્રક '!B84,0)</f>
        <v>#DIV/0!</v>
      </c>
      <c r="AC24" s="104">
        <f>SUMPRODUCT(-(-('વાર્ષિક પરિણામ પત્રક '!A8:A80="ST")),-(-('વાર્ષિક પરિણામ પત્રક '!B8:B80="GIRL")),-(-('વાર્ષિક પરિણામ પત્રક '!AY8:AY80="E")))</f>
        <v>0</v>
      </c>
      <c r="AD24" s="104" t="e">
        <f>ROUND(AC24*100/'વાર્ષિક પરિણામ પત્રક '!D84,0)</f>
        <v>#DIV/0!</v>
      </c>
      <c r="AE24" s="77">
        <f t="shared" si="4"/>
        <v>0</v>
      </c>
      <c r="AF24" s="104" t="e">
        <f>ROUND(AE24*100/'વાર્ષિક પરિણામ પત્રક '!F84,0)</f>
        <v>#DIV/0!</v>
      </c>
      <c r="AG24" s="104">
        <f>SUMPRODUCT(-(-('વાર્ષિક પરિણામ પત્રક '!A8:A80="ST")),-(-('વાર્ષિક પરિણામ પત્રક '!B8:B80="BOY")),-(-('વાર્ષિક પરિણામ પત્રક '!BG8:BG80="E")))</f>
        <v>0</v>
      </c>
      <c r="AH24" s="104" t="e">
        <f>ROUND(AG24*100/'વાર્ષિક પરિણામ પત્રક '!B84,0)</f>
        <v>#DIV/0!</v>
      </c>
      <c r="AI24" s="104">
        <f>SUMPRODUCT(-(-('વાર્ષિક પરિણામ પત્રક '!A8:A80="ST")),-(-('વાર્ષિક પરિણામ પત્રક '!B8:B80="GIRL")),-(-('વાર્ષિક પરિણામ પત્રક '!BG8:BG80="E")))</f>
        <v>0</v>
      </c>
      <c r="AJ24" s="104" t="e">
        <f>ROUND(AI24*100/'વાર્ષિક પરિણામ પત્રક '!D84,0)</f>
        <v>#DIV/0!</v>
      </c>
      <c r="AK24" s="77">
        <f t="shared" si="5"/>
        <v>0</v>
      </c>
      <c r="AL24" s="104" t="e">
        <f>ROUND(AK24*100/'વાર્ષિક પરિણામ પત્રક '!F84,0)</f>
        <v>#DIV/0!</v>
      </c>
      <c r="AM24" s="104">
        <f>SUMPRODUCT(-(-('વાર્ષિક પરિણામ પત્રક '!A8:A80="ST")),-(-('વાર્ષિક પરિણામ પત્રક '!B8:B80="BOY")),-(-('વાર્ષિક પરિણામ પત્રક '!BO8:BO80="E")))</f>
        <v>0</v>
      </c>
      <c r="AN24" s="104" t="e">
        <f>ROUND(AM24*100/'વાર્ષિક પરિણામ પત્રક '!B84,0)</f>
        <v>#DIV/0!</v>
      </c>
      <c r="AO24" s="104">
        <f>SUMPRODUCT(-(-('વાર્ષિક પરિણામ પત્રક '!A8:A80="ST")),-(-('વાર્ષિક પરિણામ પત્રક '!B8:B80="GIRL")),-(-('વાર્ષિક પરિણામ પત્રક '!BO8:BO80="E")))</f>
        <v>0</v>
      </c>
      <c r="AP24" s="104" t="e">
        <f>ROUND(AO24*100/'વાર્ષિક પરિણામ પત્રક '!D84,0)</f>
        <v>#DIV/0!</v>
      </c>
      <c r="AQ24" s="77">
        <f t="shared" si="6"/>
        <v>0</v>
      </c>
      <c r="AR24" s="104" t="e">
        <f>ROUND(AQ24*100/'વાર્ષિક પરિણામ પત્રક '!F84,0)</f>
        <v>#DIV/0!</v>
      </c>
      <c r="AS24" s="104">
        <f>SUMPRODUCT(-(-('વાર્ષિક પરિણામ પત્રક '!A8:A80="ST")),-(-('વાર્ષિક પરિણામ પત્રક '!B8:B80="BOY")),-(-('વાર્ષિક પરિણામ પત્રક '!BW8:BW80="E")))</f>
        <v>0</v>
      </c>
      <c r="AT24" s="104" t="e">
        <f>ROUND(AS24*100/'વાર્ષિક પરિણામ પત્રક '!B84,0)</f>
        <v>#DIV/0!</v>
      </c>
      <c r="AU24" s="104">
        <f>SUMPRODUCT(-(-('વાર્ષિક પરિણામ પત્રક '!A8:A80="ST")),-(-('વાર્ષિક પરિણામ પત્રક '!B8:B80="GIRL")),-(-('વાર્ષિક પરિણામ પત્રક '!BW8:BW80="E")))</f>
        <v>0</v>
      </c>
      <c r="AV24" s="104" t="e">
        <f>ROUND(AU24*100/'વાર્ષિક પરિણામ પત્રક '!D84,0)</f>
        <v>#DIV/0!</v>
      </c>
      <c r="AW24" s="77">
        <f t="shared" si="7"/>
        <v>0</v>
      </c>
      <c r="AX24" s="104" t="e">
        <f>ROUND(AW24*100/'વાર્ષિક પરિણામ પત્રક '!F84,0)</f>
        <v>#DIV/0!</v>
      </c>
    </row>
    <row r="25" spans="1:50" ht="22.15" customHeight="1">
      <c r="A25" s="25" t="s">
        <v>32</v>
      </c>
      <c r="B25" s="29"/>
      <c r="C25" s="74">
        <f>SUM(C20:C24)</f>
        <v>0</v>
      </c>
      <c r="D25" s="104" t="e">
        <f>ROUND(C25*100/'વાર્ષિક પરિણામ પત્રક '!B84,0)</f>
        <v>#DIV/0!</v>
      </c>
      <c r="E25" s="74">
        <f t="shared" ref="E25:AW25" si="10">SUM(E20:E24)</f>
        <v>0</v>
      </c>
      <c r="F25" s="104" t="e">
        <f>ROUND(E25*100/'વાર્ષિક પરિણામ પત્રક '!D84,0)</f>
        <v>#DIV/0!</v>
      </c>
      <c r="G25" s="74">
        <f t="shared" si="10"/>
        <v>0</v>
      </c>
      <c r="H25" s="104" t="e">
        <f>ROUND(G25*100/'વાર્ષિક પરિણામ પત્રક '!F84,0)</f>
        <v>#DIV/0!</v>
      </c>
      <c r="I25" s="74">
        <f t="shared" si="10"/>
        <v>0</v>
      </c>
      <c r="J25" s="104" t="e">
        <f>ROUND(I25*100/'વાર્ષિક પરિણામ પત્રક '!B84,0)</f>
        <v>#DIV/0!</v>
      </c>
      <c r="K25" s="74">
        <f t="shared" si="10"/>
        <v>0</v>
      </c>
      <c r="L25" s="104" t="e">
        <f>ROUND(K25*100/'વાર્ષિક પરિણામ પત્રક '!D84,0)</f>
        <v>#DIV/0!</v>
      </c>
      <c r="M25" s="74">
        <f t="shared" si="10"/>
        <v>0</v>
      </c>
      <c r="N25" s="104" t="e">
        <f>ROUND(M25*100/'વાર્ષિક પરિણામ પત્રક '!F84,0)</f>
        <v>#DIV/0!</v>
      </c>
      <c r="O25" s="74">
        <f t="shared" si="10"/>
        <v>0</v>
      </c>
      <c r="P25" s="104" t="e">
        <f>ROUND(O25*100/'વાર્ષિક પરિણામ પત્રક '!B84,0)</f>
        <v>#DIV/0!</v>
      </c>
      <c r="Q25" s="74">
        <f t="shared" si="10"/>
        <v>0</v>
      </c>
      <c r="R25" s="104" t="e">
        <f>ROUND(Q25*100/'વાર્ષિક પરિણામ પત્રક '!D84,0)</f>
        <v>#DIV/0!</v>
      </c>
      <c r="S25" s="74">
        <f t="shared" si="10"/>
        <v>0</v>
      </c>
      <c r="T25" s="104" t="e">
        <f>ROUND(S25*100/'વાર્ષિક પરિણામ પત્રક '!F84,0)</f>
        <v>#DIV/0!</v>
      </c>
      <c r="U25" s="74">
        <f t="shared" si="10"/>
        <v>0</v>
      </c>
      <c r="V25" s="104" t="e">
        <f>ROUND(U25*100/'વાર્ષિક પરિણામ પત્રક '!B84,0)</f>
        <v>#DIV/0!</v>
      </c>
      <c r="W25" s="74">
        <f t="shared" si="10"/>
        <v>0</v>
      </c>
      <c r="X25" s="104" t="e">
        <f>ROUND(W25*100/'વાર્ષિક પરિણામ પત્રક '!D84,0)</f>
        <v>#DIV/0!</v>
      </c>
      <c r="Y25" s="74">
        <f t="shared" si="10"/>
        <v>0</v>
      </c>
      <c r="Z25" s="104" t="e">
        <f>ROUND(Y25*100/'વાર્ષિક પરિણામ પત્રક '!F84,0)</f>
        <v>#DIV/0!</v>
      </c>
      <c r="AA25" s="74">
        <f t="shared" si="10"/>
        <v>0</v>
      </c>
      <c r="AB25" s="104" t="e">
        <f>ROUND(AA25*100/'વાર્ષિક પરિણામ પત્રક '!B84,0)</f>
        <v>#DIV/0!</v>
      </c>
      <c r="AC25" s="74">
        <f t="shared" si="10"/>
        <v>0</v>
      </c>
      <c r="AD25" s="104" t="e">
        <f>ROUND(AC25*100/'વાર્ષિક પરિણામ પત્રક '!D84,0)</f>
        <v>#DIV/0!</v>
      </c>
      <c r="AE25" s="74">
        <f t="shared" si="10"/>
        <v>0</v>
      </c>
      <c r="AF25" s="104" t="e">
        <f>ROUND(AE25*100/'વાર્ષિક પરિણામ પત્રક '!F84,0)</f>
        <v>#DIV/0!</v>
      </c>
      <c r="AG25" s="74">
        <f t="shared" si="10"/>
        <v>0</v>
      </c>
      <c r="AH25" s="104" t="e">
        <f>ROUND(AG25*100/'વાર્ષિક પરિણામ પત્રક '!B84,0)</f>
        <v>#DIV/0!</v>
      </c>
      <c r="AI25" s="74">
        <f t="shared" si="10"/>
        <v>0</v>
      </c>
      <c r="AJ25" s="104" t="e">
        <f>ROUND(AI25*100/'વાર્ષિક પરિણામ પત્રક '!D84,0)</f>
        <v>#DIV/0!</v>
      </c>
      <c r="AK25" s="74">
        <f t="shared" si="10"/>
        <v>0</v>
      </c>
      <c r="AL25" s="104" t="e">
        <f>ROUND(AK25*100/'વાર્ષિક પરિણામ પત્રક '!F84,0)</f>
        <v>#DIV/0!</v>
      </c>
      <c r="AM25" s="74">
        <f t="shared" si="10"/>
        <v>0</v>
      </c>
      <c r="AN25" s="104" t="e">
        <f>ROUND(AM25*100/'વાર્ષિક પરિણામ પત્રક '!B84,0)</f>
        <v>#DIV/0!</v>
      </c>
      <c r="AO25" s="74">
        <f t="shared" si="10"/>
        <v>0</v>
      </c>
      <c r="AP25" s="104" t="e">
        <f>ROUND(AO25*100/'વાર્ષિક પરિણામ પત્રક '!D84,0)</f>
        <v>#DIV/0!</v>
      </c>
      <c r="AQ25" s="74">
        <f t="shared" si="10"/>
        <v>0</v>
      </c>
      <c r="AR25" s="104" t="e">
        <f>ROUND(AQ25*100/'વાર્ષિક પરિણામ પત્રક '!F84,0)</f>
        <v>#DIV/0!</v>
      </c>
      <c r="AS25" s="74">
        <f t="shared" si="10"/>
        <v>0</v>
      </c>
      <c r="AT25" s="104" t="e">
        <f>ROUND(AS25*100/'વાર્ષિક પરિણામ પત્રક '!B84,0)</f>
        <v>#DIV/0!</v>
      </c>
      <c r="AU25" s="74">
        <f t="shared" si="10"/>
        <v>0</v>
      </c>
      <c r="AV25" s="104" t="e">
        <f>ROUND(AU25*100/'વાર્ષિક પરિણામ પત્રક '!D84,0)</f>
        <v>#DIV/0!</v>
      </c>
      <c r="AW25" s="74">
        <f t="shared" si="10"/>
        <v>0</v>
      </c>
      <c r="AX25" s="104" t="e">
        <f>ROUND(AW25*100/'વાર્ષિક પરિણામ પત્રક '!F84,0)</f>
        <v>#DIV/0!</v>
      </c>
    </row>
    <row r="26" spans="1:50" ht="22.15" customHeight="1">
      <c r="A26" s="707" t="s">
        <v>88</v>
      </c>
      <c r="B26" s="27" t="s">
        <v>23</v>
      </c>
      <c r="C26" s="104">
        <f>SUMPRODUCT(-(-('વાર્ષિક પરિણામ પત્રક '!A8:A80="OPEN")),-(-('વાર્ષિક પરિણામ પત્રક '!B8:B80="BOY")),-(-('વાર્ષિક પરિણામ પત્રક '!O8:O80="A")))</f>
        <v>0</v>
      </c>
      <c r="D26" s="104" t="e">
        <f>ROUND(C26*100/'વાર્ષિક પરિણામ પત્રક '!B85,0)</f>
        <v>#DIV/0!</v>
      </c>
      <c r="E26" s="104">
        <f>SUMPRODUCT(-(-('વાર્ષિક પરિણામ પત્રક '!A8:A80="OPEN")),-(-('વાર્ષિક પરિણામ પત્રક '!B8:B80="GIRL")),-(-('વાર્ષિક પરિણામ પત્રક '!O8:O80="A")))</f>
        <v>0</v>
      </c>
      <c r="F26" s="104" t="e">
        <f>ROUND(E26*100/'વાર્ષિક પરિણામ પત્રક '!D85,0)</f>
        <v>#DIV/0!</v>
      </c>
      <c r="G26" s="77">
        <f t="shared" si="0"/>
        <v>0</v>
      </c>
      <c r="H26" s="104" t="e">
        <f>ROUND(G26*100/'વાર્ષિક પરિણામ પત્રક '!F85,0)</f>
        <v>#DIV/0!</v>
      </c>
      <c r="I26" s="104">
        <f>SUMPRODUCT(-(-('વાર્ષિક પરિણામ પત્રક '!A8:A80="OPEN")),-(-('વાર્ષિક પરિણામ પત્રક '!B8:B80="BOY")),-(-('વાર્ષિક પરિણામ પત્રક '!Z8:Z80="A")))</f>
        <v>0</v>
      </c>
      <c r="J26" s="104" t="e">
        <f>ROUND(I26*100/'વાર્ષિક પરિણામ પત્રક '!B85,0)</f>
        <v>#DIV/0!</v>
      </c>
      <c r="K26" s="104">
        <f>SUMPRODUCT(-(-('વાર્ષિક પરિણામ પત્રક '!A8:A80="OPEN")),-(-('વાર્ષિક પરિણામ પત્રક '!B8:B80="GIRL")),-(-('વાર્ષિક પરિણામ પત્રક '!Z8:Z80="A")))</f>
        <v>0</v>
      </c>
      <c r="L26" s="104" t="e">
        <f>ROUND(K26*100/'વાર્ષિક પરિણામ પત્રક '!D85,0)</f>
        <v>#DIV/0!</v>
      </c>
      <c r="M26" s="77">
        <f t="shared" si="1"/>
        <v>0</v>
      </c>
      <c r="N26" s="104" t="e">
        <f>ROUND(M26*100/'વાર્ષિક પરિણામ પત્રક '!F85,0)</f>
        <v>#DIV/0!</v>
      </c>
      <c r="O26" s="104">
        <f>SUMPRODUCT(-(-('વાર્ષિક પરિણામ પત્રક '!A8:A80="OPEN")),-(-('વાર્ષિક પરિણામ પત્રક '!B8:B80="BOY")),-(-('વાર્ષિક પરિણામ પત્રક '!AH8:AH80="A")))</f>
        <v>0</v>
      </c>
      <c r="P26" s="104" t="e">
        <f>ROUND(O26*100/'વાર્ષિક પરિણામ પત્રક '!B85,0)</f>
        <v>#DIV/0!</v>
      </c>
      <c r="Q26" s="104">
        <f>SUMPRODUCT(-(-('વાર્ષિક પરિણામ પત્રક '!A8:A80="OPEN")),-(-('વાર્ષિક પરિણામ પત્રક '!B8:B80="GIRL")),-(-('વાર્ષિક પરિણામ પત્રક '!AH8:AH80="A")))</f>
        <v>0</v>
      </c>
      <c r="R26" s="104" t="e">
        <f>ROUND(Q26*100/'વાર્ષિક પરિણામ પત્રક '!D85,0)</f>
        <v>#DIV/0!</v>
      </c>
      <c r="S26" s="77">
        <f t="shared" si="2"/>
        <v>0</v>
      </c>
      <c r="T26" s="104" t="e">
        <f>ROUND(S26*100/'વાર્ષિક પરિણામ પત્રક '!F85,0)</f>
        <v>#DIV/0!</v>
      </c>
      <c r="U26" s="104">
        <f>SUMPRODUCT(-(-('વાર્ષિક પરિણામ પત્રક '!A8:A80="OPEN")),-(-('વાર્ષિક પરિણામ પત્રક '!B8:B80="BOY")),-(-('વાર્ષિક પરિણામ પત્રક '!AP8:AP80="A")))</f>
        <v>0</v>
      </c>
      <c r="V26" s="104" t="e">
        <f>ROUND(U26*100/'વાર્ષિક પરિણામ પત્રક '!B85,0)</f>
        <v>#DIV/0!</v>
      </c>
      <c r="W26" s="104">
        <f>SUMPRODUCT(-(-('વાર્ષિક પરિણામ પત્રક '!A8:A80="OPEN")),-(-('વાર્ષિક પરિણામ પત્રક '!B8:B80="GIRL")),-(-('વાર્ષિક પરિણામ પત્રક '!AP8:AP80="A")))</f>
        <v>0</v>
      </c>
      <c r="X26" s="104" t="e">
        <f>ROUND(W26*100/'વાર્ષિક પરિણામ પત્રક '!D85,0)</f>
        <v>#DIV/0!</v>
      </c>
      <c r="Y26" s="77">
        <f t="shared" si="3"/>
        <v>0</v>
      </c>
      <c r="Z26" s="104" t="e">
        <f>ROUND(Y26*100/'વાર્ષિક પરિણામ પત્રક '!F85,0)</f>
        <v>#DIV/0!</v>
      </c>
      <c r="AA26" s="104">
        <f>SUMPRODUCT(-(-('વાર્ષિક પરિણામ પત્રક '!A8:A80="OPEN")),-(-('વાર્ષિક પરિણામ પત્રક '!B8:B80="BOY")),-(-('વાર્ષિક પરિણામ પત્રક '!AY8:AY80="A")))</f>
        <v>0</v>
      </c>
      <c r="AB26" s="104" t="e">
        <f>ROUND(AA26*100/'વાર્ષિક પરિણામ પત્રક '!B85,0)</f>
        <v>#DIV/0!</v>
      </c>
      <c r="AC26" s="104">
        <f>SUMPRODUCT(-(-('વાર્ષિક પરિણામ પત્રક '!A8:A80="OPEN")),-(-('વાર્ષિક પરિણામ પત્રક '!B8:B80="GIRL")),-(-('વાર્ષિક પરિણામ પત્રક '!AY8:AY80="A")))</f>
        <v>0</v>
      </c>
      <c r="AD26" s="104" t="e">
        <f>ROUND(AC26*100/'વાર્ષિક પરિણામ પત્રક '!D85,0)</f>
        <v>#DIV/0!</v>
      </c>
      <c r="AE26" s="77">
        <f t="shared" si="4"/>
        <v>0</v>
      </c>
      <c r="AF26" s="104" t="e">
        <f>ROUND(AE26*100/'વાર્ષિક પરિણામ પત્રક '!F85,0)</f>
        <v>#DIV/0!</v>
      </c>
      <c r="AG26" s="104">
        <f>SUMPRODUCT(-(-('વાર્ષિક પરિણામ પત્રક '!A8:A80="OPEN")),-(-('વાર્ષિક પરિણામ પત્રક '!B8:B80="BOY")),-(-('વાર્ષિક પરિણામ પત્રક '!BG8:BG80="A")))</f>
        <v>0</v>
      </c>
      <c r="AH26" s="104" t="e">
        <f>ROUND(AG26*100/'વાર્ષિક પરિણામ પત્રક '!B85,0)</f>
        <v>#DIV/0!</v>
      </c>
      <c r="AI26" s="104">
        <f>SUMPRODUCT(-(-('વાર્ષિક પરિણામ પત્રક '!A8:A80="OPEN")),-(-('વાર્ષિક પરિણામ પત્રક '!B8:B80="GIRL")),-(-('વાર્ષિક પરિણામ પત્રક '!BG8:BG80="A")))</f>
        <v>0</v>
      </c>
      <c r="AJ26" s="104" t="e">
        <f>ROUND(AI26*100/'વાર્ષિક પરિણામ પત્રક '!D85,0)</f>
        <v>#DIV/0!</v>
      </c>
      <c r="AK26" s="77">
        <f t="shared" si="5"/>
        <v>0</v>
      </c>
      <c r="AL26" s="104" t="e">
        <f>ROUND(AK26*100/'વાર્ષિક પરિણામ પત્રક '!F85,0)</f>
        <v>#DIV/0!</v>
      </c>
      <c r="AM26" s="104">
        <f>SUMPRODUCT(-(-('વાર્ષિક પરિણામ પત્રક '!A8:A80="OPEN")),-(-('વાર્ષિક પરિણામ પત્રક '!B8:B80="BOY")),-(-('વાર્ષિક પરિણામ પત્રક '!BO8:BO80="A")))</f>
        <v>0</v>
      </c>
      <c r="AN26" s="104" t="e">
        <f>ROUND(AM26*100/'વાર્ષિક પરિણામ પત્રક '!B85,0)</f>
        <v>#DIV/0!</v>
      </c>
      <c r="AO26" s="104">
        <f>SUMPRODUCT(-(-('વાર્ષિક પરિણામ પત્રક '!A8:A80="OPEN")),-(-('વાર્ષિક પરિણામ પત્રક '!B8:B80="GIRL")),-(-('વાર્ષિક પરિણામ પત્રક '!BO8:BO80="A")))</f>
        <v>0</v>
      </c>
      <c r="AP26" s="104" t="e">
        <f>ROUND(AO26*100/'વાર્ષિક પરિણામ પત્રક '!D85,0)</f>
        <v>#DIV/0!</v>
      </c>
      <c r="AQ26" s="77">
        <f t="shared" si="6"/>
        <v>0</v>
      </c>
      <c r="AR26" s="104" t="e">
        <f>ROUND(AQ26*100/'વાર્ષિક પરિણામ પત્રક '!F85,0)</f>
        <v>#DIV/0!</v>
      </c>
      <c r="AS26" s="104">
        <f>SUMPRODUCT(-(-('વાર્ષિક પરિણામ પત્રક '!A8:A80="OPEN")),-(-('વાર્ષિક પરિણામ પત્રક '!B8:B80="BOY")),-(-('વાર્ષિક પરિણામ પત્રક '!BW8:BW80="A")))</f>
        <v>0</v>
      </c>
      <c r="AT26" s="104" t="e">
        <f>ROUND(AS26*100/'વાર્ષિક પરિણામ પત્રક '!B85,0)</f>
        <v>#DIV/0!</v>
      </c>
      <c r="AU26" s="104">
        <f>SUMPRODUCT(-(-('વાર્ષિક પરિણામ પત્રક '!A8:A80="OPEN")),-(-('વાર્ષિક પરિણામ પત્રક '!B8:B80="GIRL")),-(-('વાર્ષિક પરિણામ પત્રક '!BW8:BW80="A")))</f>
        <v>0</v>
      </c>
      <c r="AV26" s="104" t="e">
        <f>ROUND(AU26*100/'વાર્ષિક પરિણામ પત્રક '!D85,0)</f>
        <v>#DIV/0!</v>
      </c>
      <c r="AW26" s="77">
        <f t="shared" si="7"/>
        <v>0</v>
      </c>
      <c r="AX26" s="104" t="e">
        <f>ROUND(AW26*100/'વાર્ષિક પરિણામ પત્રક '!F85,0)</f>
        <v>#DIV/0!</v>
      </c>
    </row>
    <row r="27" spans="1:50" ht="22.15" customHeight="1">
      <c r="A27" s="708"/>
      <c r="B27" s="27" t="s">
        <v>24</v>
      </c>
      <c r="C27" s="104">
        <f>SUMPRODUCT(-(-('વાર્ષિક પરિણામ પત્રક '!A8:A80="OPEN")),-(-('વાર્ષિક પરિણામ પત્રક '!B8:B80="BOY")),-(-('વાર્ષિક પરિણામ પત્રક '!O8:O80="B")))</f>
        <v>0</v>
      </c>
      <c r="D27" s="104" t="e">
        <f>ROUND(C27*100/'વાર્ષિક પરિણામ પત્રક '!B85,0)</f>
        <v>#DIV/0!</v>
      </c>
      <c r="E27" s="104">
        <f>SUMPRODUCT(-(-('વાર્ષિક પરિણામ પત્રક '!A8:A80="OPEN")),-(-('વાર્ષિક પરિણામ પત્રક '!B8:B80="GIRL")),-(-('વાર્ષિક પરિણામ પત્રક '!O8:O80="B")))</f>
        <v>0</v>
      </c>
      <c r="F27" s="104" t="e">
        <f>ROUND(E27*100/'વાર્ષિક પરિણામ પત્રક '!D85,0)</f>
        <v>#DIV/0!</v>
      </c>
      <c r="G27" s="77">
        <f t="shared" si="0"/>
        <v>0</v>
      </c>
      <c r="H27" s="104" t="e">
        <f>ROUND(G27*100/'વાર્ષિક પરિણામ પત્રક '!F85,0)</f>
        <v>#DIV/0!</v>
      </c>
      <c r="I27" s="104">
        <f>SUMPRODUCT(-(-('વાર્ષિક પરિણામ પત્રક '!A8:A80="OPEN")),-(-('વાર્ષિક પરિણામ પત્રક '!B8:B80="BOY")),-(-('વાર્ષિક પરિણામ પત્રક '!Z8:Z80="B")))</f>
        <v>0</v>
      </c>
      <c r="J27" s="104" t="e">
        <f>ROUND(I27*100/'વાર્ષિક પરિણામ પત્રક '!B85,0)</f>
        <v>#DIV/0!</v>
      </c>
      <c r="K27" s="104">
        <f>SUMPRODUCT(-(-('વાર્ષિક પરિણામ પત્રક '!A8:A80="OPEN")),-(-('વાર્ષિક પરિણામ પત્રક '!B8:B80="GIRL")),-(-('વાર્ષિક પરિણામ પત્રક '!Z8:Z80="B")))</f>
        <v>0</v>
      </c>
      <c r="L27" s="104" t="e">
        <f>ROUND(K27*100/'વાર્ષિક પરિણામ પત્રક '!D85,0)</f>
        <v>#DIV/0!</v>
      </c>
      <c r="M27" s="77">
        <f t="shared" si="1"/>
        <v>0</v>
      </c>
      <c r="N27" s="104" t="e">
        <f>ROUND(M27*100/'વાર્ષિક પરિણામ પત્રક '!F85,0)</f>
        <v>#DIV/0!</v>
      </c>
      <c r="O27" s="104">
        <f>SUMPRODUCT(-(-('વાર્ષિક પરિણામ પત્રક '!A8:A80="OPEN")),-(-('વાર્ષિક પરિણામ પત્રક '!B8:B80="BOY")),-(-('વાર્ષિક પરિણામ પત્રક '!AH8:AH80="B")))</f>
        <v>0</v>
      </c>
      <c r="P27" s="104" t="e">
        <f>ROUND(O27*100/'વાર્ષિક પરિણામ પત્રક '!B85,0)</f>
        <v>#DIV/0!</v>
      </c>
      <c r="Q27" s="104">
        <f>SUMPRODUCT(-(-('વાર્ષિક પરિણામ પત્રક '!A8:A80="OPEN")),-(-('વાર્ષિક પરિણામ પત્રક '!B8:B80="GIRL")),-(-('વાર્ષિક પરિણામ પત્રક '!AH8:AH80="B")))</f>
        <v>0</v>
      </c>
      <c r="R27" s="104" t="e">
        <f>ROUND(Q27*100/'વાર્ષિક પરિણામ પત્રક '!D85,0)</f>
        <v>#DIV/0!</v>
      </c>
      <c r="S27" s="77">
        <f t="shared" si="2"/>
        <v>0</v>
      </c>
      <c r="T27" s="104" t="e">
        <f>ROUND(S27*100/'વાર્ષિક પરિણામ પત્રક '!F85,0)</f>
        <v>#DIV/0!</v>
      </c>
      <c r="U27" s="104">
        <f>SUMPRODUCT(-(-('વાર્ષિક પરિણામ પત્રક '!A8:A80="OPEN")),-(-('વાર્ષિક પરિણામ પત્રક '!B8:B80="BOY")),-(-('વાર્ષિક પરિણામ પત્રક '!AP8:AP80="B")))</f>
        <v>0</v>
      </c>
      <c r="V27" s="104" t="e">
        <f>ROUND(U27*100/'વાર્ષિક પરિણામ પત્રક '!B85,0)</f>
        <v>#DIV/0!</v>
      </c>
      <c r="W27" s="104">
        <f>SUMPRODUCT(-(-('વાર્ષિક પરિણામ પત્રક '!A8:A80="OPEN")),-(-('વાર્ષિક પરિણામ પત્રક '!B8:B80="GIRL")),-(-('વાર્ષિક પરિણામ પત્રક '!AP8:AP80="B")))</f>
        <v>0</v>
      </c>
      <c r="X27" s="104" t="e">
        <f>ROUND(W27*100/'વાર્ષિક પરિણામ પત્રક '!D85,0)</f>
        <v>#DIV/0!</v>
      </c>
      <c r="Y27" s="77">
        <f t="shared" si="3"/>
        <v>0</v>
      </c>
      <c r="Z27" s="104" t="e">
        <f>ROUND(Y27*100/'વાર્ષિક પરિણામ પત્રક '!F85,0)</f>
        <v>#DIV/0!</v>
      </c>
      <c r="AA27" s="104">
        <f>SUMPRODUCT(-(-('વાર્ષિક પરિણામ પત્રક '!A8:A80="OPEN")),-(-('વાર્ષિક પરિણામ પત્રક '!B8:B80="BOY")),-(-('વાર્ષિક પરિણામ પત્રક '!AY8:AY80="B")))</f>
        <v>0</v>
      </c>
      <c r="AB27" s="104" t="e">
        <f>ROUND(AA27*100/'વાર્ષિક પરિણામ પત્રક '!B85,0)</f>
        <v>#DIV/0!</v>
      </c>
      <c r="AC27" s="104">
        <f>SUMPRODUCT(-(-('વાર્ષિક પરિણામ પત્રક '!A8:A80="OPEN")),-(-('વાર્ષિક પરિણામ પત્રક '!B8:B80="GIRL")),-(-('વાર્ષિક પરિણામ પત્રક '!AY8:AY80="B")))</f>
        <v>0</v>
      </c>
      <c r="AD27" s="104" t="e">
        <f>ROUND(AC27*100/'વાર્ષિક પરિણામ પત્રક '!D85,0)</f>
        <v>#DIV/0!</v>
      </c>
      <c r="AE27" s="77">
        <f t="shared" si="4"/>
        <v>0</v>
      </c>
      <c r="AF27" s="104" t="e">
        <f>ROUND(AE27*100/'વાર્ષિક પરિણામ પત્રક '!F85,0)</f>
        <v>#DIV/0!</v>
      </c>
      <c r="AG27" s="104">
        <f>SUMPRODUCT(-(-('વાર્ષિક પરિણામ પત્રક '!A8:A80="OPEN")),-(-('વાર્ષિક પરિણામ પત્રક '!B8:B80="BOY")),-(-('વાર્ષિક પરિણામ પત્રક '!BG8:BG80="B")))</f>
        <v>0</v>
      </c>
      <c r="AH27" s="104" t="e">
        <f>ROUND(AG27*100/'વાર્ષિક પરિણામ પત્રક '!B85,0)</f>
        <v>#DIV/0!</v>
      </c>
      <c r="AI27" s="104">
        <f>SUMPRODUCT(-(-('વાર્ષિક પરિણામ પત્રક '!A8:A80="OPEN")),-(-('વાર્ષિક પરિણામ પત્રક '!B8:B80="GIRL")),-(-('વાર્ષિક પરિણામ પત્રક '!BG8:BG80="B")))</f>
        <v>0</v>
      </c>
      <c r="AJ27" s="104" t="e">
        <f>ROUND(AI27*100/'વાર્ષિક પરિણામ પત્રક '!D85,0)</f>
        <v>#DIV/0!</v>
      </c>
      <c r="AK27" s="77">
        <f t="shared" si="5"/>
        <v>0</v>
      </c>
      <c r="AL27" s="104" t="e">
        <f>ROUND(AK27*100/'વાર્ષિક પરિણામ પત્રક '!F85,0)</f>
        <v>#DIV/0!</v>
      </c>
      <c r="AM27" s="104">
        <f>SUMPRODUCT(-(-('વાર્ષિક પરિણામ પત્રક '!A8:A80="OPEN")),-(-('વાર્ષિક પરિણામ પત્રક '!B8:B80="BOY")),-(-('વાર્ષિક પરિણામ પત્રક '!BO8:BO80="B")))</f>
        <v>0</v>
      </c>
      <c r="AN27" s="104" t="e">
        <f>ROUND(AM27*100/'વાર્ષિક પરિણામ પત્રક '!B85,0)</f>
        <v>#DIV/0!</v>
      </c>
      <c r="AO27" s="104">
        <f>SUMPRODUCT(-(-('વાર્ષિક પરિણામ પત્રક '!A8:A80="OPEN")),-(-('વાર્ષિક પરિણામ પત્રક '!B8:B80="GIRL")),-(-('વાર્ષિક પરિણામ પત્રક '!BO8:BO80="B")))</f>
        <v>0</v>
      </c>
      <c r="AP27" s="104" t="e">
        <f>ROUND(AO27*100/'વાર્ષિક પરિણામ પત્રક '!D85,0)</f>
        <v>#DIV/0!</v>
      </c>
      <c r="AQ27" s="77">
        <f t="shared" si="6"/>
        <v>0</v>
      </c>
      <c r="AR27" s="104" t="e">
        <f>ROUND(AQ27*100/'વાર્ષિક પરિણામ પત્રક '!F85,0)</f>
        <v>#DIV/0!</v>
      </c>
      <c r="AS27" s="104">
        <f>SUMPRODUCT(-(-('વાર્ષિક પરિણામ પત્રક '!A8:A80="OPEN")),-(-('વાર્ષિક પરિણામ પત્રક '!B8:B80="BOY")),-(-('વાર્ષિક પરિણામ પત્રક '!BW8:BW80="B")))</f>
        <v>0</v>
      </c>
      <c r="AT27" s="104" t="e">
        <f>ROUND(AS27*100/'વાર્ષિક પરિણામ પત્રક '!B85,0)</f>
        <v>#DIV/0!</v>
      </c>
      <c r="AU27" s="104">
        <f>SUMPRODUCT(-(-('વાર્ષિક પરિણામ પત્રક '!A8:A80="OPEN")),-(-('વાર્ષિક પરિણામ પત્રક '!B8:B80="GIRL")),-(-('વાર્ષિક પરિણામ પત્રક '!BW8:BW80="B")))</f>
        <v>0</v>
      </c>
      <c r="AV27" s="104" t="e">
        <f>ROUND(AU27*100/'વાર્ષિક પરિણામ પત્રક '!D85,0)</f>
        <v>#DIV/0!</v>
      </c>
      <c r="AW27" s="77">
        <f t="shared" si="7"/>
        <v>0</v>
      </c>
      <c r="AX27" s="104" t="e">
        <f>ROUND(AW27*100/'વાર્ષિક પરિણામ પત્રક '!F85,0)</f>
        <v>#DIV/0!</v>
      </c>
    </row>
    <row r="28" spans="1:50" ht="22.15" customHeight="1">
      <c r="A28" s="708"/>
      <c r="B28" s="27" t="s">
        <v>25</v>
      </c>
      <c r="C28" s="104">
        <f>SUMPRODUCT(-(-('વાર્ષિક પરિણામ પત્રક '!A8:A80="OPEN")),-(-('વાર્ષિક પરિણામ પત્રક '!B8:B80="BOY")),-(-('વાર્ષિક પરિણામ પત્રક '!O8:O80="C")))</f>
        <v>0</v>
      </c>
      <c r="D28" s="104" t="e">
        <f>ROUND(C28*100/'વાર્ષિક પરિણામ પત્રક '!B85,0)</f>
        <v>#DIV/0!</v>
      </c>
      <c r="E28" s="104">
        <f>SUMPRODUCT(-(-('વાર્ષિક પરિણામ પત્રક '!A8:A80="OPEN")),-(-('વાર્ષિક પરિણામ પત્રક '!B8:B80="GIRL")),-(-('વાર્ષિક પરિણામ પત્રક '!O8:O80="C")))</f>
        <v>0</v>
      </c>
      <c r="F28" s="104" t="e">
        <f>ROUND(E28*100/'વાર્ષિક પરિણામ પત્રક '!D85,0)</f>
        <v>#DIV/0!</v>
      </c>
      <c r="G28" s="77">
        <f t="shared" si="0"/>
        <v>0</v>
      </c>
      <c r="H28" s="104" t="e">
        <f>ROUND(G28*100/'વાર્ષિક પરિણામ પત્રક '!F85,0)</f>
        <v>#DIV/0!</v>
      </c>
      <c r="I28" s="104">
        <f>SUMPRODUCT(-(-('વાર્ષિક પરિણામ પત્રક '!A8:A80="OPEN")),-(-('વાર્ષિક પરિણામ પત્રક '!B8:B80="BOY")),-(-('વાર્ષિક પરિણામ પત્રક '!Z8:Z80="C")))</f>
        <v>0</v>
      </c>
      <c r="J28" s="104" t="e">
        <f>ROUND(I28*100/'વાર્ષિક પરિણામ પત્રક '!B85,0)</f>
        <v>#DIV/0!</v>
      </c>
      <c r="K28" s="104">
        <f>SUMPRODUCT(-(-('વાર્ષિક પરિણામ પત્રક '!A8:A80="OPEN")),-(-('વાર્ષિક પરિણામ પત્રક '!B8:B80="GIRL")),-(-('વાર્ષિક પરિણામ પત્રક '!Z8:Z80="C")))</f>
        <v>0</v>
      </c>
      <c r="L28" s="104" t="e">
        <f>ROUND(K28*100/'વાર્ષિક પરિણામ પત્રક '!D85,0)</f>
        <v>#DIV/0!</v>
      </c>
      <c r="M28" s="77">
        <f t="shared" si="1"/>
        <v>0</v>
      </c>
      <c r="N28" s="104" t="e">
        <f>ROUND(M28*100/'વાર્ષિક પરિણામ પત્રક '!F85,0)</f>
        <v>#DIV/0!</v>
      </c>
      <c r="O28" s="104">
        <f>SUMPRODUCT(-(-('વાર્ષિક પરિણામ પત્રક '!A8:A80="OPEN")),-(-('વાર્ષિક પરિણામ પત્રક '!B8:B80="BOY")),-(-('વાર્ષિક પરિણામ પત્રક '!AH8:AH80="C")))</f>
        <v>0</v>
      </c>
      <c r="P28" s="104" t="e">
        <f>ROUND(O28*100/'વાર્ષિક પરિણામ પત્રક '!B85,0)</f>
        <v>#DIV/0!</v>
      </c>
      <c r="Q28" s="104">
        <f>SUMPRODUCT(-(-('વાર્ષિક પરિણામ પત્રક '!A8:A80="OPEN")),-(-('વાર્ષિક પરિણામ પત્રક '!B8:B80="GIRL")),-(-('વાર્ષિક પરિણામ પત્રક '!AH8:AH80="C")))</f>
        <v>0</v>
      </c>
      <c r="R28" s="104" t="e">
        <f>ROUND(Q28*100/'વાર્ષિક પરિણામ પત્રક '!D85,0)</f>
        <v>#DIV/0!</v>
      </c>
      <c r="S28" s="77">
        <f t="shared" si="2"/>
        <v>0</v>
      </c>
      <c r="T28" s="104" t="e">
        <f>ROUND(S28*100/'વાર્ષિક પરિણામ પત્રક '!F85,0)</f>
        <v>#DIV/0!</v>
      </c>
      <c r="U28" s="104">
        <f>SUMPRODUCT(-(-('વાર્ષિક પરિણામ પત્રક '!A8:A80="OPEN")),-(-('વાર્ષિક પરિણામ પત્રક '!B8:B80="BOY")),-(-('વાર્ષિક પરિણામ પત્રક '!AP8:AP80="C")))</f>
        <v>0</v>
      </c>
      <c r="V28" s="104" t="e">
        <f>ROUND(U28*100/'વાર્ષિક પરિણામ પત્રક '!B85,0)</f>
        <v>#DIV/0!</v>
      </c>
      <c r="W28" s="104">
        <f>SUMPRODUCT(-(-('વાર્ષિક પરિણામ પત્રક '!A8:A80="OPEN")),-(-('વાર્ષિક પરિણામ પત્રક '!B8:B80="GIRL")),-(-('વાર્ષિક પરિણામ પત્રક '!AP8:AP80="C")))</f>
        <v>0</v>
      </c>
      <c r="X28" s="104" t="e">
        <f>ROUND(W28*100/'વાર્ષિક પરિણામ પત્રક '!D85,0)</f>
        <v>#DIV/0!</v>
      </c>
      <c r="Y28" s="77">
        <f t="shared" si="3"/>
        <v>0</v>
      </c>
      <c r="Z28" s="104" t="e">
        <f>ROUND(Y28*100/'વાર્ષિક પરિણામ પત્રક '!F85,0)</f>
        <v>#DIV/0!</v>
      </c>
      <c r="AA28" s="104">
        <f>SUMPRODUCT(-(-('વાર્ષિક પરિણામ પત્રક '!A8:A80="OPEN")),-(-('વાર્ષિક પરિણામ પત્રક '!B8:B80="BOY")),-(-('વાર્ષિક પરિણામ પત્રક '!AY8:AY80="C")))</f>
        <v>0</v>
      </c>
      <c r="AB28" s="104" t="e">
        <f>ROUND(AA28*100/'વાર્ષિક પરિણામ પત્રક '!B85,0)</f>
        <v>#DIV/0!</v>
      </c>
      <c r="AC28" s="104">
        <f>SUMPRODUCT(-(-('વાર્ષિક પરિણામ પત્રક '!A8:A80="OPEN")),-(-('વાર્ષિક પરિણામ પત્રક '!B8:B80="GIRL")),-(-('વાર્ષિક પરિણામ પત્રક '!AY8:AY80="C")))</f>
        <v>0</v>
      </c>
      <c r="AD28" s="104" t="e">
        <f>ROUND(AC28*100/'વાર્ષિક પરિણામ પત્રક '!D85,0)</f>
        <v>#DIV/0!</v>
      </c>
      <c r="AE28" s="77">
        <f t="shared" si="4"/>
        <v>0</v>
      </c>
      <c r="AF28" s="104" t="e">
        <f>ROUND(AE28*100/'વાર્ષિક પરિણામ પત્રક '!F85,0)</f>
        <v>#DIV/0!</v>
      </c>
      <c r="AG28" s="104">
        <f>SUMPRODUCT(-(-('વાર્ષિક પરિણામ પત્રક '!A8:A80="OPEN")),-(-('વાર્ષિક પરિણામ પત્રક '!B8:B80="BOY")),-(-('વાર્ષિક પરિણામ પત્રક '!BG8:BG80="C")))</f>
        <v>0</v>
      </c>
      <c r="AH28" s="104" t="e">
        <f>ROUND(AG28*100/'વાર્ષિક પરિણામ પત્રક '!B85,0)</f>
        <v>#DIV/0!</v>
      </c>
      <c r="AI28" s="104">
        <f>SUMPRODUCT(-(-('વાર્ષિક પરિણામ પત્રક '!A8:A80="OPEN")),-(-('વાર્ષિક પરિણામ પત્રક '!B8:B80="GIRL")),-(-('વાર્ષિક પરિણામ પત્રક '!BG8:BG80="C")))</f>
        <v>0</v>
      </c>
      <c r="AJ28" s="104" t="e">
        <f>ROUND(AI28*100/'વાર્ષિક પરિણામ પત્રક '!D85,0)</f>
        <v>#DIV/0!</v>
      </c>
      <c r="AK28" s="77">
        <f t="shared" si="5"/>
        <v>0</v>
      </c>
      <c r="AL28" s="104" t="e">
        <f>ROUND(AK28*100/'વાર્ષિક પરિણામ પત્રક '!F85,0)</f>
        <v>#DIV/0!</v>
      </c>
      <c r="AM28" s="104">
        <f>SUMPRODUCT(-(-('વાર્ષિક પરિણામ પત્રક '!A8:A80="OPEN")),-(-('વાર્ષિક પરિણામ પત્રક '!B8:B80="BOY")),-(-('વાર્ષિક પરિણામ પત્રક '!BO8:BO80="C")))</f>
        <v>0</v>
      </c>
      <c r="AN28" s="104" t="e">
        <f>ROUND(AM28*100/'વાર્ષિક પરિણામ પત્રક '!B85,0)</f>
        <v>#DIV/0!</v>
      </c>
      <c r="AO28" s="104">
        <f>SUMPRODUCT(-(-('વાર્ષિક પરિણામ પત્રક '!A8:A80="OPEN")),-(-('વાર્ષિક પરિણામ પત્રક '!B8:B80="GIRL")),-(-('વાર્ષિક પરિણામ પત્રક '!BO8:BO80="C")))</f>
        <v>0</v>
      </c>
      <c r="AP28" s="104" t="e">
        <f>ROUND(AO28*100/'વાર્ષિક પરિણામ પત્રક '!D85,0)</f>
        <v>#DIV/0!</v>
      </c>
      <c r="AQ28" s="77">
        <f t="shared" si="6"/>
        <v>0</v>
      </c>
      <c r="AR28" s="104" t="e">
        <f>ROUND(AQ28*100/'વાર્ષિક પરિણામ પત્રક '!F85,0)</f>
        <v>#DIV/0!</v>
      </c>
      <c r="AS28" s="104">
        <f>SUMPRODUCT(-(-('વાર્ષિક પરિણામ પત્રક '!A8:A80="OPEN")),-(-('વાર્ષિક પરિણામ પત્રક '!B8:B80="BOY")),-(-('વાર્ષિક પરિણામ પત્રક '!BW8:BW80="C")))</f>
        <v>0</v>
      </c>
      <c r="AT28" s="104" t="e">
        <f>ROUND(AS28*100/'વાર્ષિક પરિણામ પત્રક '!B85,0)</f>
        <v>#DIV/0!</v>
      </c>
      <c r="AU28" s="104">
        <f>SUMPRODUCT(-(-('વાર્ષિક પરિણામ પત્રક '!A8:A80="OPEN")),-(-('વાર્ષિક પરિણામ પત્રક '!B8:B80="GIRL")),-(-('વાર્ષિક પરિણામ પત્રક '!BW8:BW80="C")))</f>
        <v>0</v>
      </c>
      <c r="AV28" s="104" t="e">
        <f>ROUND(AU28*100/'વાર્ષિક પરિણામ પત્રક '!D85,0)</f>
        <v>#DIV/0!</v>
      </c>
      <c r="AW28" s="77">
        <f t="shared" si="7"/>
        <v>0</v>
      </c>
      <c r="AX28" s="104" t="e">
        <f>ROUND(AW28*100/'વાર્ષિક પરિણામ પત્રક '!F85,0)</f>
        <v>#DIV/0!</v>
      </c>
    </row>
    <row r="29" spans="1:50" ht="22.15" customHeight="1">
      <c r="A29" s="708"/>
      <c r="B29" s="27" t="s">
        <v>26</v>
      </c>
      <c r="C29" s="104">
        <f>SUMPRODUCT(-(-('વાર્ષિક પરિણામ પત્રક '!A8:A80="OPEN")),-(-('વાર્ષિક પરિણામ પત્રક '!B8:B80="BOY")),-(-('વાર્ષિક પરિણામ પત્રક '!O8:O80="D")))</f>
        <v>0</v>
      </c>
      <c r="D29" s="104" t="e">
        <f>ROUND(C29*100/'વાર્ષિક પરિણામ પત્રક '!B85,0)</f>
        <v>#DIV/0!</v>
      </c>
      <c r="E29" s="104">
        <f>SUMPRODUCT(-(-('વાર્ષિક પરિણામ પત્રક '!A8:A80="OPEN")),-(-('વાર્ષિક પરિણામ પત્રક '!B8:B80="GIRL")),-(-('વાર્ષિક પરિણામ પત્રક '!O8:O80="D")))</f>
        <v>0</v>
      </c>
      <c r="F29" s="104" t="e">
        <f>ROUND(E29*100/'વાર્ષિક પરિણામ પત્રક '!D85,0)</f>
        <v>#DIV/0!</v>
      </c>
      <c r="G29" s="77">
        <f t="shared" si="0"/>
        <v>0</v>
      </c>
      <c r="H29" s="104" t="e">
        <f>ROUND(G29*100/'વાર્ષિક પરિણામ પત્રક '!F85,0)</f>
        <v>#DIV/0!</v>
      </c>
      <c r="I29" s="104">
        <f>SUMPRODUCT(-(-('વાર્ષિક પરિણામ પત્રક '!A8:A80="OPEN")),-(-('વાર્ષિક પરિણામ પત્રક '!B8:B80="BOY")),-(-('વાર્ષિક પરિણામ પત્રક '!Z8:Z80="D")))</f>
        <v>0</v>
      </c>
      <c r="J29" s="104" t="e">
        <f>ROUND(I29*100/'વાર્ષિક પરિણામ પત્રક '!B85,0)</f>
        <v>#DIV/0!</v>
      </c>
      <c r="K29" s="104">
        <f>SUMPRODUCT(-(-('વાર્ષિક પરિણામ પત્રક '!A8:A80="OPEN")),-(-('વાર્ષિક પરિણામ પત્રક '!B8:B80="GIRL")),-(-('વાર્ષિક પરિણામ પત્રક '!Z8:Z80="D")))</f>
        <v>0</v>
      </c>
      <c r="L29" s="104" t="e">
        <f>ROUND(K29*100/'વાર્ષિક પરિણામ પત્રક '!D85,0)</f>
        <v>#DIV/0!</v>
      </c>
      <c r="M29" s="77">
        <f t="shared" si="1"/>
        <v>0</v>
      </c>
      <c r="N29" s="104" t="e">
        <f>ROUND(M29*100/'વાર્ષિક પરિણામ પત્રક '!F85,0)</f>
        <v>#DIV/0!</v>
      </c>
      <c r="O29" s="104">
        <f>SUMPRODUCT(-(-('વાર્ષિક પરિણામ પત્રક '!A8:A80="OPEN")),-(-('વાર્ષિક પરિણામ પત્રક '!B8:B80="BOY")),-(-('વાર્ષિક પરિણામ પત્રક '!AH8:AH80="D")))</f>
        <v>0</v>
      </c>
      <c r="P29" s="104" t="e">
        <f>ROUND(O29*100/'વાર્ષિક પરિણામ પત્રક '!B85,0)</f>
        <v>#DIV/0!</v>
      </c>
      <c r="Q29" s="104">
        <f>SUMPRODUCT(-(-('વાર્ષિક પરિણામ પત્રક '!A8:A80="OPEN")),-(-('વાર્ષિક પરિણામ પત્રક '!B8:B80="GIRL")),-(-('વાર્ષિક પરિણામ પત્રક '!AH8:AH80="D")))</f>
        <v>0</v>
      </c>
      <c r="R29" s="104" t="e">
        <f>ROUND(Q29*100/'વાર્ષિક પરિણામ પત્રક '!D85,0)</f>
        <v>#DIV/0!</v>
      </c>
      <c r="S29" s="77">
        <f t="shared" si="2"/>
        <v>0</v>
      </c>
      <c r="T29" s="104" t="e">
        <f>ROUND(S29*100/'વાર્ષિક પરિણામ પત્રક '!F85,0)</f>
        <v>#DIV/0!</v>
      </c>
      <c r="U29" s="104">
        <f>SUMPRODUCT(-(-('વાર્ષિક પરિણામ પત્રક '!A8:A80="OPEN")),-(-('વાર્ષિક પરિણામ પત્રક '!B8:B80="BOY")),-(-('વાર્ષિક પરિણામ પત્રક '!AP8:AP80="D")))</f>
        <v>0</v>
      </c>
      <c r="V29" s="104" t="e">
        <f>ROUND(U29*100/'વાર્ષિક પરિણામ પત્રક '!B85,0)</f>
        <v>#DIV/0!</v>
      </c>
      <c r="W29" s="104">
        <f>SUMPRODUCT(-(-('વાર્ષિક પરિણામ પત્રક '!A8:A80="OPEN")),-(-('વાર્ષિક પરિણામ પત્રક '!B8:B80="GIRL")),-(-('વાર્ષિક પરિણામ પત્રક '!AP8:AP80="D")))</f>
        <v>0</v>
      </c>
      <c r="X29" s="104" t="e">
        <f>ROUND(W29*100/'વાર્ષિક પરિણામ પત્રક '!D85,0)</f>
        <v>#DIV/0!</v>
      </c>
      <c r="Y29" s="77">
        <f t="shared" si="3"/>
        <v>0</v>
      </c>
      <c r="Z29" s="104" t="e">
        <f>ROUND(Y29*100/'વાર્ષિક પરિણામ પત્રક '!F85,0)</f>
        <v>#DIV/0!</v>
      </c>
      <c r="AA29" s="104">
        <f>SUMPRODUCT(-(-('વાર્ષિક પરિણામ પત્રક '!A8:A80="OPEN")),-(-('વાર્ષિક પરિણામ પત્રક '!B8:B80="BOY")),-(-('વાર્ષિક પરિણામ પત્રક '!AY8:AY80="D")))</f>
        <v>0</v>
      </c>
      <c r="AB29" s="104" t="e">
        <f>ROUND(AA29*100/'વાર્ષિક પરિણામ પત્રક '!B85,0)</f>
        <v>#DIV/0!</v>
      </c>
      <c r="AC29" s="104">
        <f>SUMPRODUCT(-(-('વાર્ષિક પરિણામ પત્રક '!A8:A80="OPEN")),-(-('વાર્ષિક પરિણામ પત્રક '!B8:B80="GIRL")),-(-('વાર્ષિક પરિણામ પત્રક '!AY8:AY80="D")))</f>
        <v>0</v>
      </c>
      <c r="AD29" s="104" t="e">
        <f>ROUND(AC29*100/'વાર્ષિક પરિણામ પત્રક '!D85,0)</f>
        <v>#DIV/0!</v>
      </c>
      <c r="AE29" s="77">
        <f t="shared" si="4"/>
        <v>0</v>
      </c>
      <c r="AF29" s="104" t="e">
        <f>ROUND(AE29*100/'વાર્ષિક પરિણામ પત્રક '!F85,0)</f>
        <v>#DIV/0!</v>
      </c>
      <c r="AG29" s="104">
        <f>SUMPRODUCT(-(-('વાર્ષિક પરિણામ પત્રક '!A8:A80="OPEN")),-(-('વાર્ષિક પરિણામ પત્રક '!B8:B80="BOY")),-(-('વાર્ષિક પરિણામ પત્રક '!BG8:BG80="D")))</f>
        <v>0</v>
      </c>
      <c r="AH29" s="104" t="e">
        <f>ROUND(AG29*100/'વાર્ષિક પરિણામ પત્રક '!B85,0)</f>
        <v>#DIV/0!</v>
      </c>
      <c r="AI29" s="104">
        <f>SUMPRODUCT(-(-('વાર્ષિક પરિણામ પત્રક '!A8:A80="OPEN")),-(-('વાર્ષિક પરિણામ પત્રક '!B8:B80="GIRL")),-(-('વાર્ષિક પરિણામ પત્રક '!BG8:BG80="D")))</f>
        <v>0</v>
      </c>
      <c r="AJ29" s="104" t="e">
        <f>ROUND(AI29*100/'વાર્ષિક પરિણામ પત્રક '!D85,0)</f>
        <v>#DIV/0!</v>
      </c>
      <c r="AK29" s="77">
        <f t="shared" si="5"/>
        <v>0</v>
      </c>
      <c r="AL29" s="104" t="e">
        <f>ROUND(AK29*100/'વાર્ષિક પરિણામ પત્રક '!F85,0)</f>
        <v>#DIV/0!</v>
      </c>
      <c r="AM29" s="104">
        <f>SUMPRODUCT(-(-('વાર્ષિક પરિણામ પત્રક '!A8:A80="OPEN")),-(-('વાર્ષિક પરિણામ પત્રક '!B8:B80="BOY")),-(-('વાર્ષિક પરિણામ પત્રક '!BO8:BO80="D")))</f>
        <v>0</v>
      </c>
      <c r="AN29" s="104" t="e">
        <f>ROUND(AM29*100/'વાર્ષિક પરિણામ પત્રક '!B85,0)</f>
        <v>#DIV/0!</v>
      </c>
      <c r="AO29" s="104">
        <f>SUMPRODUCT(-(-('વાર્ષિક પરિણામ પત્રક '!A8:A80="OPEN")),-(-('વાર્ષિક પરિણામ પત્રક '!B8:B80="GIRL")),-(-('વાર્ષિક પરિણામ પત્રક '!BO8:BO80="D")))</f>
        <v>0</v>
      </c>
      <c r="AP29" s="104" t="e">
        <f>ROUND(AO29*100/'વાર્ષિક પરિણામ પત્રક '!D85,0)</f>
        <v>#DIV/0!</v>
      </c>
      <c r="AQ29" s="77">
        <f t="shared" si="6"/>
        <v>0</v>
      </c>
      <c r="AR29" s="104" t="e">
        <f>ROUND(AQ29*100/'વાર્ષિક પરિણામ પત્રક '!F85,0)</f>
        <v>#DIV/0!</v>
      </c>
      <c r="AS29" s="104">
        <f>SUMPRODUCT(-(-('વાર્ષિક પરિણામ પત્રક '!A8:A80="OPEN")),-(-('વાર્ષિક પરિણામ પત્રક '!B8:B80="BOY")),-(-('વાર્ષિક પરિણામ પત્રક '!BW8:BW80="D")))</f>
        <v>0</v>
      </c>
      <c r="AT29" s="104" t="e">
        <f>ROUND(AS29*100/'વાર્ષિક પરિણામ પત્રક '!B85,0)</f>
        <v>#DIV/0!</v>
      </c>
      <c r="AU29" s="104">
        <f>SUMPRODUCT(-(-('વાર્ષિક પરિણામ પત્રક '!A8:A80="OPEN")),-(-('વાર્ષિક પરિણામ પત્રક '!B8:B80="GIRL")),-(-('વાર્ષિક પરિણામ પત્રક '!BW8:BW80="D")))</f>
        <v>0</v>
      </c>
      <c r="AV29" s="104" t="e">
        <f>ROUND(AU29*100/'વાર્ષિક પરિણામ પત્રક '!D85,0)</f>
        <v>#DIV/0!</v>
      </c>
      <c r="AW29" s="77">
        <f t="shared" si="7"/>
        <v>0</v>
      </c>
      <c r="AX29" s="104" t="e">
        <f>ROUND(AW29*100/'વાર્ષિક પરિણામ પત્રક '!F85,0)</f>
        <v>#DIV/0!</v>
      </c>
    </row>
    <row r="30" spans="1:50" ht="22.15" customHeight="1">
      <c r="A30" s="709"/>
      <c r="B30" s="27" t="s">
        <v>22</v>
      </c>
      <c r="C30" s="104">
        <f>SUMPRODUCT(-(-('વાર્ષિક પરિણામ પત્રક '!A8:A80="OPEN")),-(-('વાર્ષિક પરિણામ પત્રક '!B8:B80="BOY")),-(-('વાર્ષિક પરિણામ પત્રક '!O8:O80="E")))</f>
        <v>0</v>
      </c>
      <c r="D30" s="104" t="e">
        <f>ROUND(C30*100/'વાર્ષિક પરિણામ પત્રક '!B85,0)</f>
        <v>#DIV/0!</v>
      </c>
      <c r="E30" s="104">
        <f>SUMPRODUCT(-(-('વાર્ષિક પરિણામ પત્રક '!A8:A80="OPEN")),-(-('વાર્ષિક પરિણામ પત્રક '!B8:B80="GIRL")),-(-('વાર્ષિક પરિણામ પત્રક '!O8:O80="E")))</f>
        <v>0</v>
      </c>
      <c r="F30" s="104" t="e">
        <f>ROUND(E30*100/'વાર્ષિક પરિણામ પત્રક '!D85,0)</f>
        <v>#DIV/0!</v>
      </c>
      <c r="G30" s="77">
        <f t="shared" si="0"/>
        <v>0</v>
      </c>
      <c r="H30" s="104" t="e">
        <f>ROUND(G30*100/'વાર્ષિક પરિણામ પત્રક '!F85,0)</f>
        <v>#DIV/0!</v>
      </c>
      <c r="I30" s="104">
        <f>SUMPRODUCT(-(-('વાર્ષિક પરિણામ પત્રક '!A8:A80="OPEN")),-(-('વાર્ષિક પરિણામ પત્રક '!B8:B80="BOY")),-(-('વાર્ષિક પરિણામ પત્રક '!Z8:Z80="E")))</f>
        <v>0</v>
      </c>
      <c r="J30" s="104" t="e">
        <f>ROUND(I30*100/'વાર્ષિક પરિણામ પત્રક '!B85,0)</f>
        <v>#DIV/0!</v>
      </c>
      <c r="K30" s="104">
        <f>SUMPRODUCT(-(-('વાર્ષિક પરિણામ પત્રક '!A8:A80="OPEN")),-(-('વાર્ષિક પરિણામ પત્રક '!B8:B80="GIRL")),-(-('વાર્ષિક પરિણામ પત્રક '!Z8:Z80="E")))</f>
        <v>0</v>
      </c>
      <c r="L30" s="104" t="e">
        <f>ROUND(K30*100/'વાર્ષિક પરિણામ પત્રક '!D85,0)</f>
        <v>#DIV/0!</v>
      </c>
      <c r="M30" s="77">
        <f t="shared" si="1"/>
        <v>0</v>
      </c>
      <c r="N30" s="104" t="e">
        <f>ROUND(M30*100/'વાર્ષિક પરિણામ પત્રક '!F85,0)</f>
        <v>#DIV/0!</v>
      </c>
      <c r="O30" s="104">
        <f>SUMPRODUCT(-(-('વાર્ષિક પરિણામ પત્રક '!A8:A80="OPEN")),-(-('વાર્ષિક પરિણામ પત્રક '!B8:B80="BOY")),-(-('વાર્ષિક પરિણામ પત્રક '!AH8:AH80="E")))</f>
        <v>0</v>
      </c>
      <c r="P30" s="104" t="e">
        <f>ROUND(O30*100/'વાર્ષિક પરિણામ પત્રક '!B85,0)</f>
        <v>#DIV/0!</v>
      </c>
      <c r="Q30" s="104">
        <f>SUMPRODUCT(-(-('વાર્ષિક પરિણામ પત્રક '!A8:A80="OPEN")),-(-('વાર્ષિક પરિણામ પત્રક '!B8:B80="GIRL")),-(-('વાર્ષિક પરિણામ પત્રક '!AH8:AH80="E")))</f>
        <v>0</v>
      </c>
      <c r="R30" s="104" t="e">
        <f>ROUND(Q30*100/'વાર્ષિક પરિણામ પત્રક '!D85,0)</f>
        <v>#DIV/0!</v>
      </c>
      <c r="S30" s="77">
        <f t="shared" si="2"/>
        <v>0</v>
      </c>
      <c r="T30" s="104" t="e">
        <f>ROUND(S30*100/'વાર્ષિક પરિણામ પત્રક '!F85,0)</f>
        <v>#DIV/0!</v>
      </c>
      <c r="U30" s="104">
        <f>SUMPRODUCT(-(-('વાર્ષિક પરિણામ પત્રક '!A8:A80="OPEN")),-(-('વાર્ષિક પરિણામ પત્રક '!B8:B80="BOY")),-(-('વાર્ષિક પરિણામ પત્રક '!AP8:AP80="E")))</f>
        <v>0</v>
      </c>
      <c r="V30" s="104" t="e">
        <f>ROUND(U30*100/'વાર્ષિક પરિણામ પત્રક '!B85,0)</f>
        <v>#DIV/0!</v>
      </c>
      <c r="W30" s="104">
        <f>SUMPRODUCT(-(-('વાર્ષિક પરિણામ પત્રક '!A8:A80="OPEN")),-(-('વાર્ષિક પરિણામ પત્રક '!B8:B80="GIRL")),-(-('વાર્ષિક પરિણામ પત્રક '!AP8:AP80="E")))</f>
        <v>0</v>
      </c>
      <c r="X30" s="104" t="e">
        <f>ROUND(W30*100/'વાર્ષિક પરિણામ પત્રક '!D85,0)</f>
        <v>#DIV/0!</v>
      </c>
      <c r="Y30" s="77">
        <f t="shared" si="3"/>
        <v>0</v>
      </c>
      <c r="Z30" s="104" t="e">
        <f>ROUND(Y30*100/'વાર્ષિક પરિણામ પત્રક '!F85,0)</f>
        <v>#DIV/0!</v>
      </c>
      <c r="AA30" s="104">
        <f>SUMPRODUCT(-(-('વાર્ષિક પરિણામ પત્રક '!A8:A80="OPEN")),-(-('વાર્ષિક પરિણામ પત્રક '!B8:B80="BOY")),-(-('વાર્ષિક પરિણામ પત્રક '!AY8:AY80="E")))</f>
        <v>0</v>
      </c>
      <c r="AB30" s="104" t="e">
        <f>ROUND(AA30*100/'વાર્ષિક પરિણામ પત્રક '!B85,0)</f>
        <v>#DIV/0!</v>
      </c>
      <c r="AC30" s="104">
        <f>SUMPRODUCT(-(-('વાર્ષિક પરિણામ પત્રક '!A8:A80="OPEN")),-(-('વાર્ષિક પરિણામ પત્રક '!B8:B80="GIRL")),-(-('વાર્ષિક પરિણામ પત્રક '!AY8:AY80="E")))</f>
        <v>0</v>
      </c>
      <c r="AD30" s="104" t="e">
        <f>ROUND(AC30*100/'વાર્ષિક પરિણામ પત્રક '!D85,0)</f>
        <v>#DIV/0!</v>
      </c>
      <c r="AE30" s="77">
        <f t="shared" si="4"/>
        <v>0</v>
      </c>
      <c r="AF30" s="104" t="e">
        <f>ROUND(AE30*100/'વાર્ષિક પરિણામ પત્રક '!F85,0)</f>
        <v>#DIV/0!</v>
      </c>
      <c r="AG30" s="104">
        <f>SUMPRODUCT(-(-('વાર્ષિક પરિણામ પત્રક '!A8:A80="OPEN")),-(-('વાર્ષિક પરિણામ પત્રક '!B8:B80="BOY")),-(-('વાર્ષિક પરિણામ પત્રક '!BG8:BG80="E")))</f>
        <v>0</v>
      </c>
      <c r="AH30" s="104" t="e">
        <f>ROUND(AG30*100/'વાર્ષિક પરિણામ પત્રક '!B85,0)</f>
        <v>#DIV/0!</v>
      </c>
      <c r="AI30" s="104">
        <f>SUMPRODUCT(-(-('વાર્ષિક પરિણામ પત્રક '!A8:A80="OPEN")),-(-('વાર્ષિક પરિણામ પત્રક '!B8:B80="GIRL")),-(-('વાર્ષિક પરિણામ પત્રક '!BG8:BG80="E")))</f>
        <v>0</v>
      </c>
      <c r="AJ30" s="104" t="e">
        <f>ROUND(AI30*100/'વાર્ષિક પરિણામ પત્રક '!D85,0)</f>
        <v>#DIV/0!</v>
      </c>
      <c r="AK30" s="77">
        <f t="shared" si="5"/>
        <v>0</v>
      </c>
      <c r="AL30" s="104" t="e">
        <f>ROUND(AK30*100/'વાર્ષિક પરિણામ પત્રક '!F85,0)</f>
        <v>#DIV/0!</v>
      </c>
      <c r="AM30" s="104">
        <f>SUMPRODUCT(-(-('વાર્ષિક પરિણામ પત્રક '!A8:A80="OPEN")),-(-('વાર્ષિક પરિણામ પત્રક '!B8:B80="BOY")),-(-('વાર્ષિક પરિણામ પત્રક '!BO8:BO80="E")))</f>
        <v>0</v>
      </c>
      <c r="AN30" s="104" t="e">
        <f>ROUND(AM30*100/'વાર્ષિક પરિણામ પત્રક '!B85,0)</f>
        <v>#DIV/0!</v>
      </c>
      <c r="AO30" s="104">
        <f>SUMPRODUCT(-(-('વાર્ષિક પરિણામ પત્રક '!A8:A80="OPEN")),-(-('વાર્ષિક પરિણામ પત્રક '!B8:B80="GIRL")),-(-('વાર્ષિક પરિણામ પત્રક '!BO8:BO80="E")))</f>
        <v>0</v>
      </c>
      <c r="AP30" s="104" t="e">
        <f>ROUND(AO30*100/'વાર્ષિક પરિણામ પત્રક '!D85,0)</f>
        <v>#DIV/0!</v>
      </c>
      <c r="AQ30" s="77">
        <f t="shared" si="6"/>
        <v>0</v>
      </c>
      <c r="AR30" s="104" t="e">
        <f>ROUND(AQ30*100/'વાર્ષિક પરિણામ પત્રક '!F85,0)</f>
        <v>#DIV/0!</v>
      </c>
      <c r="AS30" s="104">
        <f>SUMPRODUCT(-(-('વાર્ષિક પરિણામ પત્રક '!A8:A80="OPEN")),-(-('વાર્ષિક પરિણામ પત્રક '!B8:B80="BOY")),-(-('વાર્ષિક પરિણામ પત્રક '!BW8:BW80="E")))</f>
        <v>0</v>
      </c>
      <c r="AT30" s="104" t="e">
        <f>ROUND(AS30*100/'વાર્ષિક પરિણામ પત્રક '!B85,0)</f>
        <v>#DIV/0!</v>
      </c>
      <c r="AU30" s="104">
        <f>SUMPRODUCT(-(-('વાર્ષિક પરિણામ પત્રક '!A8:A80="OPEN")),-(-('વાર્ષિક પરિણામ પત્રક '!B8:B80="GIRL")),-(-('વાર્ષિક પરિણામ પત્રક '!BW8:BW80="E")))</f>
        <v>0</v>
      </c>
      <c r="AV30" s="104" t="e">
        <f>ROUND(AU30*100/'વાર્ષિક પરિણામ પત્રક '!D85,0)</f>
        <v>#DIV/0!</v>
      </c>
      <c r="AW30" s="77">
        <f t="shared" si="7"/>
        <v>0</v>
      </c>
      <c r="AX30" s="104" t="e">
        <f>ROUND(AW30*100/'વાર્ષિક પરિણામ પત્રક '!F85,0)</f>
        <v>#DIV/0!</v>
      </c>
    </row>
    <row r="31" spans="1:50" ht="22.15" customHeight="1">
      <c r="A31" s="25" t="s">
        <v>32</v>
      </c>
      <c r="B31" s="29"/>
      <c r="C31" s="74">
        <f>SUM(C26:C30)</f>
        <v>0</v>
      </c>
      <c r="D31" s="104" t="e">
        <f>ROUND(C31*100/'વાર્ષિક પરિણામ પત્રક '!B85,0)</f>
        <v>#DIV/0!</v>
      </c>
      <c r="E31" s="74">
        <f t="shared" ref="E31:AW31" si="11">SUM(E26:E30)</f>
        <v>0</v>
      </c>
      <c r="F31" s="104" t="e">
        <f>ROUND(E31*100/'વાર્ષિક પરિણામ પત્રક '!D85,0)</f>
        <v>#DIV/0!</v>
      </c>
      <c r="G31" s="74">
        <f t="shared" si="11"/>
        <v>0</v>
      </c>
      <c r="H31" s="104" t="e">
        <f>ROUND(G31*100/'વાર્ષિક પરિણામ પત્રક '!F85,0)</f>
        <v>#DIV/0!</v>
      </c>
      <c r="I31" s="74">
        <f t="shared" si="11"/>
        <v>0</v>
      </c>
      <c r="J31" s="104" t="e">
        <f>ROUND(I31*100/'વાર્ષિક પરિણામ પત્રક '!B85,0)</f>
        <v>#DIV/0!</v>
      </c>
      <c r="K31" s="74">
        <f t="shared" si="11"/>
        <v>0</v>
      </c>
      <c r="L31" s="104" t="e">
        <f>ROUND(K31*100/'વાર્ષિક પરિણામ પત્રક '!D85,0)</f>
        <v>#DIV/0!</v>
      </c>
      <c r="M31" s="74">
        <f t="shared" si="11"/>
        <v>0</v>
      </c>
      <c r="N31" s="104" t="e">
        <f>ROUND(M31*100/'વાર્ષિક પરિણામ પત્રક '!F85,0)</f>
        <v>#DIV/0!</v>
      </c>
      <c r="O31" s="74">
        <f t="shared" si="11"/>
        <v>0</v>
      </c>
      <c r="P31" s="104" t="e">
        <f>ROUND(O31*100/'વાર્ષિક પરિણામ પત્રક '!B85,0)</f>
        <v>#DIV/0!</v>
      </c>
      <c r="Q31" s="74">
        <f t="shared" si="11"/>
        <v>0</v>
      </c>
      <c r="R31" s="104" t="e">
        <f>ROUND(Q31*100/'વાર્ષિક પરિણામ પત્રક '!D85,0)</f>
        <v>#DIV/0!</v>
      </c>
      <c r="S31" s="74">
        <f t="shared" si="11"/>
        <v>0</v>
      </c>
      <c r="T31" s="104" t="e">
        <f>ROUND(S31*100/'વાર્ષિક પરિણામ પત્રક '!F85,0)</f>
        <v>#DIV/0!</v>
      </c>
      <c r="U31" s="74">
        <f t="shared" si="11"/>
        <v>0</v>
      </c>
      <c r="V31" s="104" t="e">
        <f>ROUND(U31*100/'વાર્ષિક પરિણામ પત્રક '!B85,0)</f>
        <v>#DIV/0!</v>
      </c>
      <c r="W31" s="74">
        <f t="shared" si="11"/>
        <v>0</v>
      </c>
      <c r="X31" s="104" t="e">
        <f>ROUND(W31*100/'વાર્ષિક પરિણામ પત્રક '!D85,0)</f>
        <v>#DIV/0!</v>
      </c>
      <c r="Y31" s="74">
        <f t="shared" si="11"/>
        <v>0</v>
      </c>
      <c r="Z31" s="104" t="e">
        <f>ROUND(Y31*100/'વાર્ષિક પરિણામ પત્રક '!F85,0)</f>
        <v>#DIV/0!</v>
      </c>
      <c r="AA31" s="74">
        <f t="shared" si="11"/>
        <v>0</v>
      </c>
      <c r="AB31" s="104" t="e">
        <f>ROUND(AA31*100/'વાર્ષિક પરિણામ પત્રક '!B85,0)</f>
        <v>#DIV/0!</v>
      </c>
      <c r="AC31" s="74">
        <f t="shared" si="11"/>
        <v>0</v>
      </c>
      <c r="AD31" s="104" t="e">
        <f>ROUND(AC31*100/'વાર્ષિક પરિણામ પત્રક '!D85,0)</f>
        <v>#DIV/0!</v>
      </c>
      <c r="AE31" s="74">
        <f t="shared" si="11"/>
        <v>0</v>
      </c>
      <c r="AF31" s="104" t="e">
        <f>ROUND(AE31*100/'વાર્ષિક પરિણામ પત્રક '!F85,0)</f>
        <v>#DIV/0!</v>
      </c>
      <c r="AG31" s="74">
        <f t="shared" si="11"/>
        <v>0</v>
      </c>
      <c r="AH31" s="104" t="e">
        <f>ROUND(AG31*100/'વાર્ષિક પરિણામ પત્રક '!B85,0)</f>
        <v>#DIV/0!</v>
      </c>
      <c r="AI31" s="74">
        <f t="shared" si="11"/>
        <v>0</v>
      </c>
      <c r="AJ31" s="104" t="e">
        <f>ROUND(AI31*100/'વાર્ષિક પરિણામ પત્રક '!D85,0)</f>
        <v>#DIV/0!</v>
      </c>
      <c r="AK31" s="74">
        <f t="shared" si="11"/>
        <v>0</v>
      </c>
      <c r="AL31" s="104" t="e">
        <f>ROUND(AK31*100/'વાર્ષિક પરિણામ પત્રક '!F85,0)</f>
        <v>#DIV/0!</v>
      </c>
      <c r="AM31" s="74">
        <f t="shared" si="11"/>
        <v>0</v>
      </c>
      <c r="AN31" s="104" t="e">
        <f>ROUND(AM31*100/'વાર્ષિક પરિણામ પત્રક '!B85,0)</f>
        <v>#DIV/0!</v>
      </c>
      <c r="AO31" s="74">
        <f t="shared" si="11"/>
        <v>0</v>
      </c>
      <c r="AP31" s="104" t="e">
        <f>ROUND(AO31*100/'વાર્ષિક પરિણામ પત્રક '!D85,0)</f>
        <v>#DIV/0!</v>
      </c>
      <c r="AQ31" s="74">
        <f t="shared" si="11"/>
        <v>0</v>
      </c>
      <c r="AR31" s="104" t="e">
        <f>ROUND(AQ31*100/'વાર્ષિક પરિણામ પત્રક '!F85,0)</f>
        <v>#DIV/0!</v>
      </c>
      <c r="AS31" s="74">
        <f t="shared" si="11"/>
        <v>0</v>
      </c>
      <c r="AT31" s="104" t="e">
        <f>ROUND(AS31*100/'વાર્ષિક પરિણામ પત્રક '!B85,0)</f>
        <v>#DIV/0!</v>
      </c>
      <c r="AU31" s="74">
        <f t="shared" si="11"/>
        <v>0</v>
      </c>
      <c r="AV31" s="104" t="e">
        <f>ROUND(AU31*100/'વાર્ષિક પરિણામ પત્રક '!D85,0)</f>
        <v>#DIV/0!</v>
      </c>
      <c r="AW31" s="74">
        <f t="shared" si="11"/>
        <v>0</v>
      </c>
      <c r="AX31" s="104" t="e">
        <f>ROUND(AW31*100/'વાર્ષિક પરિણામ પત્રક '!F85,0)</f>
        <v>#DIV/0!</v>
      </c>
    </row>
    <row r="32" spans="1:50" ht="22.15" customHeight="1">
      <c r="A32" s="259"/>
      <c r="B32" s="47"/>
      <c r="C32" s="78"/>
      <c r="D32" s="78"/>
      <c r="E32" s="78"/>
      <c r="F32" s="78"/>
      <c r="G32" s="79"/>
      <c r="H32" s="78"/>
      <c r="I32" s="78"/>
      <c r="J32" s="78"/>
      <c r="K32" s="78"/>
      <c r="L32" s="78"/>
      <c r="M32" s="79"/>
      <c r="N32" s="78"/>
      <c r="O32" s="78"/>
      <c r="P32" s="78"/>
      <c r="Q32" s="78"/>
      <c r="R32" s="78"/>
      <c r="S32" s="79"/>
      <c r="T32" s="78"/>
      <c r="U32" s="78"/>
      <c r="V32" s="78"/>
      <c r="W32" s="78"/>
      <c r="X32" s="78"/>
      <c r="Y32" s="79"/>
      <c r="Z32" s="78"/>
      <c r="AA32" s="78"/>
      <c r="AB32" s="78"/>
      <c r="AC32" s="78"/>
      <c r="AD32" s="78"/>
      <c r="AE32" s="79"/>
      <c r="AF32" s="78"/>
      <c r="AG32" s="78"/>
      <c r="AH32" s="78"/>
      <c r="AI32" s="78"/>
      <c r="AJ32" s="78"/>
      <c r="AK32" s="79"/>
      <c r="AL32" s="78"/>
      <c r="AM32" s="78"/>
      <c r="AN32" s="78"/>
      <c r="AO32" s="78"/>
      <c r="AP32" s="78"/>
      <c r="AQ32" s="79"/>
      <c r="AR32" s="78"/>
      <c r="AS32" s="79"/>
      <c r="AT32" s="78"/>
      <c r="AU32" s="79"/>
      <c r="AV32" s="78"/>
      <c r="AW32" s="79"/>
      <c r="AX32" s="78"/>
    </row>
    <row r="33" spans="1:50" ht="22.15" customHeight="1">
      <c r="A33" s="708" t="s">
        <v>89</v>
      </c>
      <c r="B33" s="24" t="s">
        <v>23</v>
      </c>
      <c r="C33" s="77">
        <f>C8+C14+C20+C26</f>
        <v>0</v>
      </c>
      <c r="D33" s="104" t="e">
        <f>ROUND(C33*100/'વાર્ષિક પરિણામ પત્રક '!B86,0)</f>
        <v>#DIV/0!</v>
      </c>
      <c r="E33" s="77">
        <f t="shared" ref="E33:AQ33" si="12">E8+E14+E20+E26</f>
        <v>0</v>
      </c>
      <c r="F33" s="104" t="e">
        <f>ROUND(E33*100/'વાર્ષિક પરિણામ પત્રક '!D86,0)</f>
        <v>#DIV/0!</v>
      </c>
      <c r="G33" s="77">
        <f t="shared" si="12"/>
        <v>0</v>
      </c>
      <c r="H33" s="104" t="e">
        <f>ROUND(G33*100/'વાર્ષિક પરિણામ પત્રક '!F86,0)</f>
        <v>#DIV/0!</v>
      </c>
      <c r="I33" s="77">
        <f t="shared" si="12"/>
        <v>0</v>
      </c>
      <c r="J33" s="104" t="e">
        <f>ROUND(I33*100/'વાર્ષિક પરિણામ પત્રક '!B86,0)</f>
        <v>#DIV/0!</v>
      </c>
      <c r="K33" s="77">
        <f t="shared" si="12"/>
        <v>0</v>
      </c>
      <c r="L33" s="104" t="e">
        <f>ROUND(K33*100/'વાર્ષિક પરિણામ પત્રક '!D86,0)</f>
        <v>#DIV/0!</v>
      </c>
      <c r="M33" s="77">
        <f t="shared" si="12"/>
        <v>0</v>
      </c>
      <c r="N33" s="104" t="e">
        <f>ROUND(M33*100/'વાર્ષિક પરિણામ પત્રક '!F86,0)</f>
        <v>#DIV/0!</v>
      </c>
      <c r="O33" s="77">
        <f t="shared" si="12"/>
        <v>0</v>
      </c>
      <c r="P33" s="104" t="e">
        <f>ROUND(O33*100/'વાર્ષિક પરિણામ પત્રક '!B86,0)</f>
        <v>#DIV/0!</v>
      </c>
      <c r="Q33" s="77">
        <f t="shared" si="12"/>
        <v>0</v>
      </c>
      <c r="R33" s="104" t="e">
        <f>ROUND(Q33*100/'વાર્ષિક પરિણામ પત્રક '!D86,0)</f>
        <v>#DIV/0!</v>
      </c>
      <c r="S33" s="77">
        <f t="shared" si="12"/>
        <v>0</v>
      </c>
      <c r="T33" s="104" t="e">
        <f>ROUND(S33*100/'વાર્ષિક પરિણામ પત્રક '!F86,0)</f>
        <v>#DIV/0!</v>
      </c>
      <c r="U33" s="77">
        <f t="shared" si="12"/>
        <v>0</v>
      </c>
      <c r="V33" s="104" t="e">
        <f>ROUND(U33*100/'વાર્ષિક પરિણામ પત્રક '!B86,0)</f>
        <v>#DIV/0!</v>
      </c>
      <c r="W33" s="77">
        <f t="shared" si="12"/>
        <v>0</v>
      </c>
      <c r="X33" s="104" t="e">
        <f>ROUND(W33*100/'વાર્ષિક પરિણામ પત્રક '!D86,0)</f>
        <v>#DIV/0!</v>
      </c>
      <c r="Y33" s="77">
        <f t="shared" si="12"/>
        <v>0</v>
      </c>
      <c r="Z33" s="104" t="e">
        <f>ROUND(Y33*100/'વાર્ષિક પરિણામ પત્રક '!F86,0)</f>
        <v>#DIV/0!</v>
      </c>
      <c r="AA33" s="77">
        <f t="shared" si="12"/>
        <v>0</v>
      </c>
      <c r="AB33" s="104" t="e">
        <f>ROUND(AA33*100/'વાર્ષિક પરિણામ પત્રક '!B86,0)</f>
        <v>#DIV/0!</v>
      </c>
      <c r="AC33" s="77">
        <f t="shared" si="12"/>
        <v>0</v>
      </c>
      <c r="AD33" s="104" t="e">
        <f>ROUND(AC33*100/'વાર્ષિક પરિણામ પત્રક '!D86,0)</f>
        <v>#DIV/0!</v>
      </c>
      <c r="AE33" s="77">
        <f t="shared" si="12"/>
        <v>0</v>
      </c>
      <c r="AF33" s="104" t="e">
        <f>ROUND(AE33*100/'વાર્ષિક પરિણામ પત્રક '!F86,0)</f>
        <v>#DIV/0!</v>
      </c>
      <c r="AG33" s="77">
        <f t="shared" si="12"/>
        <v>0</v>
      </c>
      <c r="AH33" s="104" t="e">
        <f>ROUND(AG33*100/'વાર્ષિક પરિણામ પત્રક '!B86,0)</f>
        <v>#DIV/0!</v>
      </c>
      <c r="AI33" s="77">
        <f t="shared" si="12"/>
        <v>0</v>
      </c>
      <c r="AJ33" s="104" t="e">
        <f>ROUND(AI33*100/'વાર્ષિક પરિણામ પત્રક '!D86,0)</f>
        <v>#DIV/0!</v>
      </c>
      <c r="AK33" s="77">
        <f t="shared" si="12"/>
        <v>0</v>
      </c>
      <c r="AL33" s="104" t="e">
        <f>ROUND(AK33*100/'વાર્ષિક પરિણામ પત્રક '!F86,0)</f>
        <v>#DIV/0!</v>
      </c>
      <c r="AM33" s="77">
        <f t="shared" si="12"/>
        <v>0</v>
      </c>
      <c r="AN33" s="104" t="e">
        <f>ROUND(AM33*100/'વાર્ષિક પરિણામ પત્રક '!B86,0)</f>
        <v>#DIV/0!</v>
      </c>
      <c r="AO33" s="77">
        <f t="shared" si="12"/>
        <v>0</v>
      </c>
      <c r="AP33" s="104" t="e">
        <f>ROUND(AO33*100/'વાર્ષિક પરિણામ પત્રક '!D86,0)</f>
        <v>#DIV/0!</v>
      </c>
      <c r="AQ33" s="77">
        <f t="shared" si="12"/>
        <v>0</v>
      </c>
      <c r="AR33" s="104" t="e">
        <f>ROUND(AQ33*100/'વાર્ષિક પરિણામ પત્રક '!F86,0)</f>
        <v>#DIV/0!</v>
      </c>
      <c r="AS33" s="77">
        <f>AS8+AS14+AS20+AS26</f>
        <v>0</v>
      </c>
      <c r="AT33" s="104" t="e">
        <f>ROUND(AS33*100/'વાર્ષિક પરિણામ પત્રક '!B86,0)</f>
        <v>#DIV/0!</v>
      </c>
      <c r="AU33" s="77">
        <f>AU8+AU14+AU20+AU26</f>
        <v>0</v>
      </c>
      <c r="AV33" s="104" t="e">
        <f>ROUND(AU33*100/'વાર્ષિક પરિણામ પત્રક '!D86,0)</f>
        <v>#DIV/0!</v>
      </c>
      <c r="AW33" s="77">
        <f t="shared" si="7"/>
        <v>0</v>
      </c>
      <c r="AX33" s="104" t="e">
        <f>ROUND(AW33*100/'વાર્ષિક પરિણામ પત્રક '!F86,0)</f>
        <v>#DIV/0!</v>
      </c>
    </row>
    <row r="34" spans="1:50" ht="22.15" customHeight="1">
      <c r="A34" s="710"/>
      <c r="B34" s="24" t="s">
        <v>24</v>
      </c>
      <c r="C34" s="77">
        <f>C9+C15+C21+C27</f>
        <v>0</v>
      </c>
      <c r="D34" s="104" t="e">
        <f>ROUND(C34*100/'વાર્ષિક પરિણામ પત્રક '!B86,0)</f>
        <v>#DIV/0!</v>
      </c>
      <c r="E34" s="77">
        <f>E9+E15+E21+E27</f>
        <v>0</v>
      </c>
      <c r="F34" s="104" t="e">
        <f>ROUND(E34*100/'વાર્ષિક પરિણામ પત્રક '!D86,0)</f>
        <v>#DIV/0!</v>
      </c>
      <c r="G34" s="77">
        <f t="shared" si="0"/>
        <v>0</v>
      </c>
      <c r="H34" s="104" t="e">
        <f>ROUND(G34*100/'વાર્ષિક પરિણામ પત્રક '!F86,0)</f>
        <v>#DIV/0!</v>
      </c>
      <c r="I34" s="77">
        <f>I9+I15+I21+I27</f>
        <v>0</v>
      </c>
      <c r="J34" s="104" t="e">
        <f>ROUND(I34*100/'વાર્ષિક પરિણામ પત્રક '!B86,0)</f>
        <v>#DIV/0!</v>
      </c>
      <c r="K34" s="77">
        <f>K9+K15+K21+K27</f>
        <v>0</v>
      </c>
      <c r="L34" s="104" t="e">
        <f>ROUND(K34*100/'વાર્ષિક પરિણામ પત્રક '!D86,0)</f>
        <v>#DIV/0!</v>
      </c>
      <c r="M34" s="77">
        <f>M9+M15+M21+M27</f>
        <v>0</v>
      </c>
      <c r="N34" s="104" t="e">
        <f>ROUND(M34*100/'વાર્ષિક પરિણામ પત્રક '!F86,0)</f>
        <v>#DIV/0!</v>
      </c>
      <c r="O34" s="77">
        <f>O9+O15+O21+O27</f>
        <v>0</v>
      </c>
      <c r="P34" s="104" t="e">
        <f>ROUND(O34*100/'વાર્ષિક પરિણામ પત્રક '!B86,0)</f>
        <v>#DIV/0!</v>
      </c>
      <c r="Q34" s="77">
        <f>Q9+Q15+Q21+Q27</f>
        <v>0</v>
      </c>
      <c r="R34" s="104" t="e">
        <f>ROUND(Q34*100/'વાર્ષિક પરિણામ પત્રક '!D86,0)</f>
        <v>#DIV/0!</v>
      </c>
      <c r="S34" s="77">
        <f>S9+S15+S21+S27</f>
        <v>0</v>
      </c>
      <c r="T34" s="104" t="e">
        <f>ROUND(S34*100/'વાર્ષિક પરિણામ પત્રક '!F86,0)</f>
        <v>#DIV/0!</v>
      </c>
      <c r="U34" s="77">
        <f>U9+U15+U21+U27</f>
        <v>0</v>
      </c>
      <c r="V34" s="104" t="e">
        <f>ROUND(U34*100/'વાર્ષિક પરિણામ પત્રક '!B86,0)</f>
        <v>#DIV/0!</v>
      </c>
      <c r="W34" s="77">
        <f>W9+W15+W21+W27</f>
        <v>0</v>
      </c>
      <c r="X34" s="104" t="e">
        <f>ROUND(W34*100/'વાર્ષિક પરિણામ પત્રક '!D86,0)</f>
        <v>#DIV/0!</v>
      </c>
      <c r="Y34" s="77">
        <f>Y9+Y15+Y21+Y27</f>
        <v>0</v>
      </c>
      <c r="Z34" s="104" t="e">
        <f>ROUND(Y34*100/'વાર્ષિક પરિણામ પત્રક '!F86,0)</f>
        <v>#DIV/0!</v>
      </c>
      <c r="AA34" s="77">
        <f>AA9+AA15+AA21+AA27</f>
        <v>0</v>
      </c>
      <c r="AB34" s="104" t="e">
        <f>ROUND(AA34*100/'વાર્ષિક પરિણામ પત્રક '!B86,0)</f>
        <v>#DIV/0!</v>
      </c>
      <c r="AC34" s="77">
        <f>AC9+AC15+AC21+AC27</f>
        <v>0</v>
      </c>
      <c r="AD34" s="104" t="e">
        <f>ROUND(AC34*100/'વાર્ષિક પરિણામ પત્રક '!D86,0)</f>
        <v>#DIV/0!</v>
      </c>
      <c r="AE34" s="77">
        <f>AE9+AE15+AE21+AE27</f>
        <v>0</v>
      </c>
      <c r="AF34" s="104" t="e">
        <f>ROUND(AE34*100/'વાર્ષિક પરિણામ પત્રક '!F86,0)</f>
        <v>#DIV/0!</v>
      </c>
      <c r="AG34" s="77">
        <f>AG9+AG15+AG21+AG27</f>
        <v>0</v>
      </c>
      <c r="AH34" s="104" t="e">
        <f>ROUND(AG34*100/'વાર્ષિક પરિણામ પત્રક '!B86,0)</f>
        <v>#DIV/0!</v>
      </c>
      <c r="AI34" s="77">
        <f>AI9+AI15+AI21+AI27</f>
        <v>0</v>
      </c>
      <c r="AJ34" s="104" t="e">
        <f>ROUND(AI34*100/'વાર્ષિક પરિણામ પત્રક '!D86,0)</f>
        <v>#DIV/0!</v>
      </c>
      <c r="AK34" s="77">
        <f>AK9+AK15+AK21+AK27</f>
        <v>0</v>
      </c>
      <c r="AL34" s="104" t="e">
        <f>ROUND(AK34*100/'વાર્ષિક પરિણામ પત્રક '!F86,0)</f>
        <v>#DIV/0!</v>
      </c>
      <c r="AM34" s="77">
        <f>AM9+AM15+AM21+AM27</f>
        <v>0</v>
      </c>
      <c r="AN34" s="104" t="e">
        <f>ROUND(AM34*100/'વાર્ષિક પરિણામ પત્રક '!B86,0)</f>
        <v>#DIV/0!</v>
      </c>
      <c r="AO34" s="77">
        <f>AO9+AO15+AO21+AO27</f>
        <v>0</v>
      </c>
      <c r="AP34" s="104" t="e">
        <f>ROUND(AO34*100/'વાર્ષિક પરિણામ પત્રક '!D86,0)</f>
        <v>#DIV/0!</v>
      </c>
      <c r="AQ34" s="77">
        <f>AQ9+AQ15+AQ21+AQ27</f>
        <v>0</v>
      </c>
      <c r="AR34" s="104" t="e">
        <f>ROUND(AQ34*100/'વાર્ષિક પરિણામ પત્રક '!F86,0)</f>
        <v>#DIV/0!</v>
      </c>
      <c r="AS34" s="77">
        <f>AS9+AS15+AS21+AS27</f>
        <v>0</v>
      </c>
      <c r="AT34" s="104" t="e">
        <f>ROUND(AS34*100/'વાર્ષિક પરિણામ પત્રક '!B86,0)</f>
        <v>#DIV/0!</v>
      </c>
      <c r="AU34" s="77">
        <f>AU9+AU15+AU21+AU27</f>
        <v>0</v>
      </c>
      <c r="AV34" s="104" t="e">
        <f>ROUND(AU34*100/'વાર્ષિક પરિણામ પત્રક '!D86,0)</f>
        <v>#DIV/0!</v>
      </c>
      <c r="AW34" s="77">
        <f t="shared" si="7"/>
        <v>0</v>
      </c>
      <c r="AX34" s="104" t="e">
        <f>ROUND(AW34*100/'વાર્ષિક પરિણામ પત્રક '!F86,0)</f>
        <v>#DIV/0!</v>
      </c>
    </row>
    <row r="35" spans="1:50" ht="22.15" customHeight="1">
      <c r="A35" s="710"/>
      <c r="B35" s="24" t="s">
        <v>25</v>
      </c>
      <c r="C35" s="77">
        <f>C10+C16+C22+C28</f>
        <v>0</v>
      </c>
      <c r="D35" s="104" t="e">
        <f>ROUND(C35*100/'વાર્ષિક પરિણામ પત્રક '!B86,0)</f>
        <v>#DIV/0!</v>
      </c>
      <c r="E35" s="77">
        <f>E10+E16+E22+E28</f>
        <v>0</v>
      </c>
      <c r="F35" s="104" t="e">
        <f>ROUND(E35*100/'વાર્ષિક પરિણામ પત્રક '!D86,0)</f>
        <v>#DIV/0!</v>
      </c>
      <c r="G35" s="77">
        <f t="shared" si="0"/>
        <v>0</v>
      </c>
      <c r="H35" s="104" t="e">
        <f>ROUND(G35*100/'વાર્ષિક પરિણામ પત્રક '!F86,0)</f>
        <v>#DIV/0!</v>
      </c>
      <c r="I35" s="77">
        <f>I10+I16+I22+I28</f>
        <v>0</v>
      </c>
      <c r="J35" s="104" t="e">
        <f>ROUND(I35*100/'વાર્ષિક પરિણામ પત્રક '!B86,0)</f>
        <v>#DIV/0!</v>
      </c>
      <c r="K35" s="77">
        <f>K10+K16+K22+K28</f>
        <v>0</v>
      </c>
      <c r="L35" s="104" t="e">
        <f>ROUND(K35*100/'વાર્ષિક પરિણામ પત્રક '!D86,0)</f>
        <v>#DIV/0!</v>
      </c>
      <c r="M35" s="77">
        <f>M10+M16+M22+M28</f>
        <v>0</v>
      </c>
      <c r="N35" s="104" t="e">
        <f>ROUND(M35*100/'વાર્ષિક પરિણામ પત્રક '!F86,0)</f>
        <v>#DIV/0!</v>
      </c>
      <c r="O35" s="77">
        <f>O10+O16+O22+O28</f>
        <v>0</v>
      </c>
      <c r="P35" s="104" t="e">
        <f>ROUND(O35*100/'વાર્ષિક પરિણામ પત્રક '!B86,0)</f>
        <v>#DIV/0!</v>
      </c>
      <c r="Q35" s="77">
        <f>Q10+Q16+Q22+Q28</f>
        <v>0</v>
      </c>
      <c r="R35" s="104" t="e">
        <f>ROUND(Q35*100/'વાર્ષિક પરિણામ પત્રક '!D86,0)</f>
        <v>#DIV/0!</v>
      </c>
      <c r="S35" s="77">
        <f>S10+S16+S22+S28</f>
        <v>0</v>
      </c>
      <c r="T35" s="104" t="e">
        <f>ROUND(S35*100/'વાર્ષિક પરિણામ પત્રક '!F86,0)</f>
        <v>#DIV/0!</v>
      </c>
      <c r="U35" s="77">
        <f>U10+U16+U22+U28</f>
        <v>0</v>
      </c>
      <c r="V35" s="104" t="e">
        <f>ROUND(U35*100/'વાર્ષિક પરિણામ પત્રક '!B86,0)</f>
        <v>#DIV/0!</v>
      </c>
      <c r="W35" s="77">
        <f>W10+W16+W22+W28</f>
        <v>0</v>
      </c>
      <c r="X35" s="104" t="e">
        <f>ROUND(W35*100/'વાર્ષિક પરિણામ પત્રક '!D86,0)</f>
        <v>#DIV/0!</v>
      </c>
      <c r="Y35" s="77">
        <f>Y10+Y16+Y22+Y28</f>
        <v>0</v>
      </c>
      <c r="Z35" s="104" t="e">
        <f>ROUND(Y35*100/'વાર્ષિક પરિણામ પત્રક '!F86,0)</f>
        <v>#DIV/0!</v>
      </c>
      <c r="AA35" s="77">
        <f>AA10+AA16+AA22+AA28</f>
        <v>0</v>
      </c>
      <c r="AB35" s="104" t="e">
        <f>ROUND(AA35*100/'વાર્ષિક પરિણામ પત્રક '!B86,0)</f>
        <v>#DIV/0!</v>
      </c>
      <c r="AC35" s="77">
        <f>AC10+AC16+AC22+AC28</f>
        <v>0</v>
      </c>
      <c r="AD35" s="104" t="e">
        <f>ROUND(AC35*100/'વાર્ષિક પરિણામ પત્રક '!D86,0)</f>
        <v>#DIV/0!</v>
      </c>
      <c r="AE35" s="77">
        <f>AE10+AE16+AE22+AE28</f>
        <v>0</v>
      </c>
      <c r="AF35" s="104" t="e">
        <f>ROUND(AE35*100/'વાર્ષિક પરિણામ પત્રક '!F86,0)</f>
        <v>#DIV/0!</v>
      </c>
      <c r="AG35" s="77">
        <f>AG10+AG16+AG22+AG28</f>
        <v>0</v>
      </c>
      <c r="AH35" s="104" t="e">
        <f>ROUND(AG35*100/'વાર્ષિક પરિણામ પત્રક '!B86,0)</f>
        <v>#DIV/0!</v>
      </c>
      <c r="AI35" s="77">
        <f>AI10+AI16+AI22+AI28</f>
        <v>0</v>
      </c>
      <c r="AJ35" s="104" t="e">
        <f>ROUND(AI35*100/'વાર્ષિક પરિણામ પત્રક '!D86,0)</f>
        <v>#DIV/0!</v>
      </c>
      <c r="AK35" s="77">
        <f>AK10+AK16+AK22+AK28</f>
        <v>0</v>
      </c>
      <c r="AL35" s="104" t="e">
        <f>ROUND(AK35*100/'વાર્ષિક પરિણામ પત્રક '!F86,0)</f>
        <v>#DIV/0!</v>
      </c>
      <c r="AM35" s="77">
        <f>AM10+AM16+AM22+AM28</f>
        <v>0</v>
      </c>
      <c r="AN35" s="104" t="e">
        <f>ROUND(AM35*100/'વાર્ષિક પરિણામ પત્રક '!B86,0)</f>
        <v>#DIV/0!</v>
      </c>
      <c r="AO35" s="77">
        <f>AO10+AO16+AO22+AO28</f>
        <v>0</v>
      </c>
      <c r="AP35" s="104" t="e">
        <f>ROUND(AO35*100/'વાર્ષિક પરિણામ પત્રક '!D86,0)</f>
        <v>#DIV/0!</v>
      </c>
      <c r="AQ35" s="77">
        <f>AQ10+AQ16+AQ22+AQ28</f>
        <v>0</v>
      </c>
      <c r="AR35" s="104" t="e">
        <f>ROUND(AQ35*100/'વાર્ષિક પરિણામ પત્રક '!F86,0)</f>
        <v>#DIV/0!</v>
      </c>
      <c r="AS35" s="77">
        <f>AS10+AS16+AS22+AS28</f>
        <v>0</v>
      </c>
      <c r="AT35" s="104" t="e">
        <f>ROUND(AS35*100/'વાર્ષિક પરિણામ પત્રક '!B86,0)</f>
        <v>#DIV/0!</v>
      </c>
      <c r="AU35" s="77">
        <f>AU10+AU16+AU22+AU28</f>
        <v>0</v>
      </c>
      <c r="AV35" s="104" t="e">
        <f>ROUND(AU35*100/'વાર્ષિક પરિણામ પત્રક '!D86,0)</f>
        <v>#DIV/0!</v>
      </c>
      <c r="AW35" s="77">
        <f t="shared" si="7"/>
        <v>0</v>
      </c>
      <c r="AX35" s="104" t="e">
        <f>ROUND(AW35*100/'વાર્ષિક પરિણામ પત્રક '!F86,0)</f>
        <v>#DIV/0!</v>
      </c>
    </row>
    <row r="36" spans="1:50" ht="22.15" customHeight="1">
      <c r="A36" s="710"/>
      <c r="B36" s="24" t="s">
        <v>26</v>
      </c>
      <c r="C36" s="77">
        <f>C11+C17+C23+C29</f>
        <v>0</v>
      </c>
      <c r="D36" s="104" t="e">
        <f>ROUND(C36*100/'વાર્ષિક પરિણામ પત્રક '!B86,0)</f>
        <v>#DIV/0!</v>
      </c>
      <c r="E36" s="77">
        <f>E11+E17+E23+E29</f>
        <v>0</v>
      </c>
      <c r="F36" s="104" t="e">
        <f>ROUND(E36*100/'વાર્ષિક પરિણામ પત્રક '!D86,0)</f>
        <v>#DIV/0!</v>
      </c>
      <c r="G36" s="77">
        <f t="shared" si="0"/>
        <v>0</v>
      </c>
      <c r="H36" s="104" t="e">
        <f>ROUND(G36*100/'વાર્ષિક પરિણામ પત્રક '!F86,0)</f>
        <v>#DIV/0!</v>
      </c>
      <c r="I36" s="77">
        <f>I11+I17+I23+I29</f>
        <v>0</v>
      </c>
      <c r="J36" s="104" t="e">
        <f>ROUND(I36*100/'વાર્ષિક પરિણામ પત્રક '!B86,0)</f>
        <v>#DIV/0!</v>
      </c>
      <c r="K36" s="77">
        <f>K11+K17+K23+K29</f>
        <v>0</v>
      </c>
      <c r="L36" s="104" t="e">
        <f>ROUND(K36*100/'વાર્ષિક પરિણામ પત્રક '!D86,0)</f>
        <v>#DIV/0!</v>
      </c>
      <c r="M36" s="77">
        <f>M11+M17+M23+M29</f>
        <v>0</v>
      </c>
      <c r="N36" s="104" t="e">
        <f>ROUND(M36*100/'વાર્ષિક પરિણામ પત્રક '!F86,0)</f>
        <v>#DIV/0!</v>
      </c>
      <c r="O36" s="77">
        <f>O11+O17+O23+O29</f>
        <v>0</v>
      </c>
      <c r="P36" s="104" t="e">
        <f>ROUND(O36*100/'વાર્ષિક પરિણામ પત્રક '!B86,0)</f>
        <v>#DIV/0!</v>
      </c>
      <c r="Q36" s="77">
        <f>Q11+Q17+Q23+Q29</f>
        <v>0</v>
      </c>
      <c r="R36" s="104" t="e">
        <f>ROUND(Q36*100/'વાર્ષિક પરિણામ પત્રક '!D86,0)</f>
        <v>#DIV/0!</v>
      </c>
      <c r="S36" s="77">
        <f>S11+S17+S23+S29</f>
        <v>0</v>
      </c>
      <c r="T36" s="104" t="e">
        <f>ROUND(S36*100/'વાર્ષિક પરિણામ પત્રક '!F86,0)</f>
        <v>#DIV/0!</v>
      </c>
      <c r="U36" s="77">
        <f>U11+U17+U23+U29</f>
        <v>0</v>
      </c>
      <c r="V36" s="104" t="e">
        <f>ROUND(U36*100/'વાર્ષિક પરિણામ પત્રક '!B86,0)</f>
        <v>#DIV/0!</v>
      </c>
      <c r="W36" s="77">
        <f>W11+W17+W23+W29</f>
        <v>0</v>
      </c>
      <c r="X36" s="104" t="e">
        <f>ROUND(W36*100/'વાર્ષિક પરિણામ પત્રક '!D86,0)</f>
        <v>#DIV/0!</v>
      </c>
      <c r="Y36" s="77">
        <f>Y11+Y17+Y23+Y29</f>
        <v>0</v>
      </c>
      <c r="Z36" s="104" t="e">
        <f>ROUND(Y36*100/'વાર્ષિક પરિણામ પત્રક '!F86,0)</f>
        <v>#DIV/0!</v>
      </c>
      <c r="AA36" s="77">
        <f>AA11+AA17+AA23+AA29</f>
        <v>0</v>
      </c>
      <c r="AB36" s="104" t="e">
        <f>ROUND(AA36*100/'વાર્ષિક પરિણામ પત્રક '!B86,0)</f>
        <v>#DIV/0!</v>
      </c>
      <c r="AC36" s="77">
        <f>AC11+AC17+AC23+AC29</f>
        <v>0</v>
      </c>
      <c r="AD36" s="104" t="e">
        <f>ROUND(AC36*100/'વાર્ષિક પરિણામ પત્રક '!D86,0)</f>
        <v>#DIV/0!</v>
      </c>
      <c r="AE36" s="77">
        <f>AE11+AE17+AE23+AE29</f>
        <v>0</v>
      </c>
      <c r="AF36" s="104" t="e">
        <f>ROUND(AE36*100/'વાર્ષિક પરિણામ પત્રક '!F86,0)</f>
        <v>#DIV/0!</v>
      </c>
      <c r="AG36" s="77">
        <f>AG11+AG17+AG23+AG29</f>
        <v>0</v>
      </c>
      <c r="AH36" s="104" t="e">
        <f>ROUND(AG36*100/'વાર્ષિક પરિણામ પત્રક '!B86,0)</f>
        <v>#DIV/0!</v>
      </c>
      <c r="AI36" s="77">
        <f>AI11+AI17+AI23+AI29</f>
        <v>0</v>
      </c>
      <c r="AJ36" s="104" t="e">
        <f>ROUND(AI36*100/'વાર્ષિક પરિણામ પત્રક '!D86,0)</f>
        <v>#DIV/0!</v>
      </c>
      <c r="AK36" s="77">
        <f>AK11+AK17+AK23+AK29</f>
        <v>0</v>
      </c>
      <c r="AL36" s="104" t="e">
        <f>ROUND(AK36*100/'વાર્ષિક પરિણામ પત્રક '!F86,0)</f>
        <v>#DIV/0!</v>
      </c>
      <c r="AM36" s="77">
        <f>AM11+AM17+AM23+AM29</f>
        <v>0</v>
      </c>
      <c r="AN36" s="104" t="e">
        <f>ROUND(AM36*100/'વાર્ષિક પરિણામ પત્રક '!B86,0)</f>
        <v>#DIV/0!</v>
      </c>
      <c r="AO36" s="77">
        <f>AO11+AO17+AO23+AO29</f>
        <v>0</v>
      </c>
      <c r="AP36" s="104" t="e">
        <f>ROUND(AO36*100/'વાર્ષિક પરિણામ પત્રક '!D86,0)</f>
        <v>#DIV/0!</v>
      </c>
      <c r="AQ36" s="77">
        <f>AQ11+AQ17+AQ23+AQ29</f>
        <v>0</v>
      </c>
      <c r="AR36" s="104" t="e">
        <f>ROUND(AQ36*100/'વાર્ષિક પરિણામ પત્રક '!F86,0)</f>
        <v>#DIV/0!</v>
      </c>
      <c r="AS36" s="77">
        <f>AS11+AS17+AS23+AS29</f>
        <v>0</v>
      </c>
      <c r="AT36" s="104" t="e">
        <f>ROUND(AS36*100/'વાર્ષિક પરિણામ પત્રક '!B86,0)</f>
        <v>#DIV/0!</v>
      </c>
      <c r="AU36" s="77">
        <f>AU11+AU17+AU23+AU29</f>
        <v>0</v>
      </c>
      <c r="AV36" s="104" t="e">
        <f>ROUND(AU36*100/'વાર્ષિક પરિણામ પત્રક '!D86,0)</f>
        <v>#DIV/0!</v>
      </c>
      <c r="AW36" s="77">
        <f t="shared" si="7"/>
        <v>0</v>
      </c>
      <c r="AX36" s="104" t="e">
        <f>ROUND(AW36*100/'વાર્ષિક પરિણામ પત્રક '!F86,0)</f>
        <v>#DIV/0!</v>
      </c>
    </row>
    <row r="37" spans="1:50" ht="22.15" customHeight="1">
      <c r="A37" s="711"/>
      <c r="B37" s="24" t="s">
        <v>22</v>
      </c>
      <c r="C37" s="77">
        <f>C12+C18+C24+C30</f>
        <v>0</v>
      </c>
      <c r="D37" s="104" t="e">
        <f>ROUND(C37*100/'વાર્ષિક પરિણામ પત્રક '!B86,0)</f>
        <v>#DIV/0!</v>
      </c>
      <c r="E37" s="77">
        <f>E12+E18+E24+E30</f>
        <v>0</v>
      </c>
      <c r="F37" s="104" t="e">
        <f>ROUND(E37*100/'વાર્ષિક પરિણામ પત્રક '!D86,0)</f>
        <v>#DIV/0!</v>
      </c>
      <c r="G37" s="77">
        <f t="shared" si="0"/>
        <v>0</v>
      </c>
      <c r="H37" s="104" t="e">
        <f>ROUND(G37*100/'વાર્ષિક પરિણામ પત્રક '!F86,0)</f>
        <v>#DIV/0!</v>
      </c>
      <c r="I37" s="77">
        <f>I12+I18+I24+I30</f>
        <v>0</v>
      </c>
      <c r="J37" s="104" t="e">
        <f>ROUND(I37*100/'વાર્ષિક પરિણામ પત્રક '!B86,0)</f>
        <v>#DIV/0!</v>
      </c>
      <c r="K37" s="77">
        <f>K12+K18+K24+K30</f>
        <v>0</v>
      </c>
      <c r="L37" s="104" t="e">
        <f>ROUND(K37*100/'વાર્ષિક પરિણામ પત્રક '!D86,0)</f>
        <v>#DIV/0!</v>
      </c>
      <c r="M37" s="77">
        <f>M12+M18+M24+M30</f>
        <v>0</v>
      </c>
      <c r="N37" s="104" t="e">
        <f>ROUND(M37*100/'વાર્ષિક પરિણામ પત્રક '!F86,0)</f>
        <v>#DIV/0!</v>
      </c>
      <c r="O37" s="77">
        <f>O12+O18+O24+O30</f>
        <v>0</v>
      </c>
      <c r="P37" s="104" t="e">
        <f>ROUND(O37*100/'વાર્ષિક પરિણામ પત્રક '!B86,0)</f>
        <v>#DIV/0!</v>
      </c>
      <c r="Q37" s="77">
        <f>Q12+Q18+Q24+Q30</f>
        <v>0</v>
      </c>
      <c r="R37" s="104" t="e">
        <f>ROUND(Q37*100/'વાર્ષિક પરિણામ પત્રક '!D86,0)</f>
        <v>#DIV/0!</v>
      </c>
      <c r="S37" s="77">
        <f>S12+S18+S24+S30</f>
        <v>0</v>
      </c>
      <c r="T37" s="104" t="e">
        <f>ROUND(S37*100/'વાર્ષિક પરિણામ પત્રક '!F86,0)</f>
        <v>#DIV/0!</v>
      </c>
      <c r="U37" s="77">
        <f>U12+U18+U24+U30</f>
        <v>0</v>
      </c>
      <c r="V37" s="104" t="e">
        <f>ROUND(U37*100/'વાર્ષિક પરિણામ પત્રક '!B86,0)</f>
        <v>#DIV/0!</v>
      </c>
      <c r="W37" s="77">
        <f>W12+W18+W24+W30</f>
        <v>0</v>
      </c>
      <c r="X37" s="104" t="e">
        <f>ROUND(W37*100/'વાર્ષિક પરિણામ પત્રક '!D86,0)</f>
        <v>#DIV/0!</v>
      </c>
      <c r="Y37" s="77">
        <f>Y12+Y18+Y24+Y30</f>
        <v>0</v>
      </c>
      <c r="Z37" s="104" t="e">
        <f>ROUND(Y37*100/'વાર્ષિક પરિણામ પત્રક '!F86,0)</f>
        <v>#DIV/0!</v>
      </c>
      <c r="AA37" s="77">
        <f>AA12+AA18+AA24+AA30</f>
        <v>0</v>
      </c>
      <c r="AB37" s="104" t="e">
        <f>ROUND(AA37*100/'વાર્ષિક પરિણામ પત્રક '!B86,0)</f>
        <v>#DIV/0!</v>
      </c>
      <c r="AC37" s="77">
        <f>AC12+AC18+AC24+AC30</f>
        <v>0</v>
      </c>
      <c r="AD37" s="104" t="e">
        <f>ROUND(AC37*100/'વાર્ષિક પરિણામ પત્રક '!D86,0)</f>
        <v>#DIV/0!</v>
      </c>
      <c r="AE37" s="77">
        <f>AE12+AE18+AE24+AE30</f>
        <v>0</v>
      </c>
      <c r="AF37" s="104" t="e">
        <f>ROUND(AE37*100/'વાર્ષિક પરિણામ પત્રક '!F86,0)</f>
        <v>#DIV/0!</v>
      </c>
      <c r="AG37" s="77">
        <f>AG12+AG18+AG24+AG30</f>
        <v>0</v>
      </c>
      <c r="AH37" s="104" t="e">
        <f>ROUND(AG37*100/'વાર્ષિક પરિણામ પત્રક '!B86,0)</f>
        <v>#DIV/0!</v>
      </c>
      <c r="AI37" s="77">
        <f>AI12+AI18+AI24+AI30</f>
        <v>0</v>
      </c>
      <c r="AJ37" s="104" t="e">
        <f>ROUND(AI37*100/'વાર્ષિક પરિણામ પત્રક '!D86,0)</f>
        <v>#DIV/0!</v>
      </c>
      <c r="AK37" s="77">
        <f>AK12+AK18+AK24+AK30</f>
        <v>0</v>
      </c>
      <c r="AL37" s="104" t="e">
        <f>ROUND(AK37*100/'વાર્ષિક પરિણામ પત્રક '!F86,0)</f>
        <v>#DIV/0!</v>
      </c>
      <c r="AM37" s="77">
        <f>AM12+AM18+AM24+AM30</f>
        <v>0</v>
      </c>
      <c r="AN37" s="104" t="e">
        <f>ROUND(AM37*100/'વાર્ષિક પરિણામ પત્રક '!B86,0)</f>
        <v>#DIV/0!</v>
      </c>
      <c r="AO37" s="77">
        <f>AO12+AO18+AO24+AO30</f>
        <v>0</v>
      </c>
      <c r="AP37" s="104" t="e">
        <f>ROUND(AO37*100/'વાર્ષિક પરિણામ પત્રક '!D86,0)</f>
        <v>#DIV/0!</v>
      </c>
      <c r="AQ37" s="77">
        <f>AQ12+AQ18+AQ24+AQ30</f>
        <v>0</v>
      </c>
      <c r="AR37" s="104" t="e">
        <f>ROUND(AQ37*100/'વાર્ષિક પરિણામ પત્રક '!F86,0)</f>
        <v>#DIV/0!</v>
      </c>
      <c r="AS37" s="77">
        <f>AS12+AS18+AS24+AS30</f>
        <v>0</v>
      </c>
      <c r="AT37" s="104" t="e">
        <f>ROUND(AS37*100/'વાર્ષિક પરિણામ પત્રક '!B86,0)</f>
        <v>#DIV/0!</v>
      </c>
      <c r="AU37" s="77">
        <f>AU12+AU18+AU24+AU30</f>
        <v>0</v>
      </c>
      <c r="AV37" s="104" t="e">
        <f>ROUND(AU37*100/'વાર્ષિક પરિણામ પત્રક '!D86,0)</f>
        <v>#DIV/0!</v>
      </c>
      <c r="AW37" s="77">
        <f t="shared" si="7"/>
        <v>0</v>
      </c>
      <c r="AX37" s="104" t="e">
        <f>ROUND(AW37*100/'વાર્ષિક પરિણામ પત્રક '!F86,0)</f>
        <v>#DIV/0!</v>
      </c>
    </row>
    <row r="38" spans="1:50" ht="22.15" customHeight="1">
      <c r="A38" s="258" t="s">
        <v>32</v>
      </c>
      <c r="B38" s="30"/>
      <c r="C38" s="74">
        <f>SUM(C33:C37)</f>
        <v>0</v>
      </c>
      <c r="D38" s="104" t="e">
        <f>ROUND(C38*100/'વાર્ષિક પરિણામ પત્રક '!B86,0)</f>
        <v>#DIV/0!</v>
      </c>
      <c r="E38" s="74">
        <f t="shared" ref="E38:AW38" si="13">SUM(E33:E37)</f>
        <v>0</v>
      </c>
      <c r="F38" s="104" t="e">
        <f>ROUND(E38*100/'વાર્ષિક પરિણામ પત્રક '!D86,0)</f>
        <v>#DIV/0!</v>
      </c>
      <c r="G38" s="74">
        <f t="shared" si="13"/>
        <v>0</v>
      </c>
      <c r="H38" s="104" t="e">
        <f>ROUND(G38*100/'વાર્ષિક પરિણામ પત્રક '!F86,0)</f>
        <v>#DIV/0!</v>
      </c>
      <c r="I38" s="74">
        <f t="shared" si="13"/>
        <v>0</v>
      </c>
      <c r="J38" s="104" t="e">
        <f>ROUND(I38*100/'વાર્ષિક પરિણામ પત્રક '!B86,0)</f>
        <v>#DIV/0!</v>
      </c>
      <c r="K38" s="74">
        <f t="shared" si="13"/>
        <v>0</v>
      </c>
      <c r="L38" s="104" t="e">
        <f>ROUND(K38*100/'વાર્ષિક પરિણામ પત્રક '!D86,0)</f>
        <v>#DIV/0!</v>
      </c>
      <c r="M38" s="74">
        <f t="shared" si="13"/>
        <v>0</v>
      </c>
      <c r="N38" s="104" t="e">
        <f>ROUND(M38*100/'વાર્ષિક પરિણામ પત્રક '!F86,0)</f>
        <v>#DIV/0!</v>
      </c>
      <c r="O38" s="74">
        <f t="shared" si="13"/>
        <v>0</v>
      </c>
      <c r="P38" s="104" t="e">
        <f>ROUND(O38*100/'વાર્ષિક પરિણામ પત્રક '!B86,0)</f>
        <v>#DIV/0!</v>
      </c>
      <c r="Q38" s="74">
        <f t="shared" si="13"/>
        <v>0</v>
      </c>
      <c r="R38" s="104" t="e">
        <f>ROUND(Q38*100/'વાર્ષિક પરિણામ પત્રક '!D86,0)</f>
        <v>#DIV/0!</v>
      </c>
      <c r="S38" s="74">
        <f t="shared" si="13"/>
        <v>0</v>
      </c>
      <c r="T38" s="104" t="e">
        <f>ROUND(S38*100/'વાર્ષિક પરિણામ પત્રક '!F86,0)</f>
        <v>#DIV/0!</v>
      </c>
      <c r="U38" s="74">
        <f t="shared" si="13"/>
        <v>0</v>
      </c>
      <c r="V38" s="104" t="e">
        <f>ROUND(U38*100/'વાર્ષિક પરિણામ પત્રક '!B86,0)</f>
        <v>#DIV/0!</v>
      </c>
      <c r="W38" s="74">
        <f t="shared" si="13"/>
        <v>0</v>
      </c>
      <c r="X38" s="104" t="e">
        <f>ROUND(W38*100/'વાર્ષિક પરિણામ પત્રક '!D86,0)</f>
        <v>#DIV/0!</v>
      </c>
      <c r="Y38" s="74">
        <f t="shared" si="13"/>
        <v>0</v>
      </c>
      <c r="Z38" s="104" t="e">
        <f>ROUND(Y38*100/'વાર્ષિક પરિણામ પત્રક '!F86,0)</f>
        <v>#DIV/0!</v>
      </c>
      <c r="AA38" s="74">
        <f t="shared" si="13"/>
        <v>0</v>
      </c>
      <c r="AB38" s="104" t="e">
        <f>ROUND(AA38*100/'વાર્ષિક પરિણામ પત્રક '!B86,0)</f>
        <v>#DIV/0!</v>
      </c>
      <c r="AC38" s="74">
        <f t="shared" si="13"/>
        <v>0</v>
      </c>
      <c r="AD38" s="104" t="e">
        <f>ROUND(AC38*100/'વાર્ષિક પરિણામ પત્રક '!D86,0)</f>
        <v>#DIV/0!</v>
      </c>
      <c r="AE38" s="74">
        <f t="shared" si="13"/>
        <v>0</v>
      </c>
      <c r="AF38" s="104" t="e">
        <f>ROUND(AE38*100/'વાર્ષિક પરિણામ પત્રક '!F86,0)</f>
        <v>#DIV/0!</v>
      </c>
      <c r="AG38" s="74">
        <f t="shared" si="13"/>
        <v>0</v>
      </c>
      <c r="AH38" s="104" t="e">
        <f>ROUND(AG38*100/'વાર્ષિક પરિણામ પત્રક '!B86,0)</f>
        <v>#DIV/0!</v>
      </c>
      <c r="AI38" s="74">
        <f t="shared" si="13"/>
        <v>0</v>
      </c>
      <c r="AJ38" s="104" t="e">
        <f>ROUND(AI38*100/'વાર્ષિક પરિણામ પત્રક '!D86,0)</f>
        <v>#DIV/0!</v>
      </c>
      <c r="AK38" s="74">
        <f t="shared" si="13"/>
        <v>0</v>
      </c>
      <c r="AL38" s="104" t="e">
        <f>ROUND(AK38*100/'વાર્ષિક પરિણામ પત્રક '!F86,0)</f>
        <v>#DIV/0!</v>
      </c>
      <c r="AM38" s="74">
        <f t="shared" si="13"/>
        <v>0</v>
      </c>
      <c r="AN38" s="104" t="e">
        <f>ROUND(AM38*100/'વાર્ષિક પરિણામ પત્રક '!B86,0)</f>
        <v>#DIV/0!</v>
      </c>
      <c r="AO38" s="74">
        <f t="shared" si="13"/>
        <v>0</v>
      </c>
      <c r="AP38" s="104" t="e">
        <f>ROUND(AO38*100/'વાર્ષિક પરિણામ પત્રક '!D86,0)</f>
        <v>#DIV/0!</v>
      </c>
      <c r="AQ38" s="74">
        <f t="shared" si="13"/>
        <v>0</v>
      </c>
      <c r="AR38" s="104" t="e">
        <f>ROUND(AQ38*100/'વાર્ષિક પરિણામ પત્રક '!F86,0)</f>
        <v>#DIV/0!</v>
      </c>
      <c r="AS38" s="74">
        <f t="shared" si="13"/>
        <v>0</v>
      </c>
      <c r="AT38" s="104" t="e">
        <f>ROUND(AS38*100/'વાર્ષિક પરિણામ પત્રક '!B86,0)</f>
        <v>#DIV/0!</v>
      </c>
      <c r="AU38" s="74">
        <f t="shared" si="13"/>
        <v>0</v>
      </c>
      <c r="AV38" s="104" t="e">
        <f>ROUND(AU38*100/'વાર્ષિક પરિણામ પત્રક '!D86,0)</f>
        <v>#DIV/0!</v>
      </c>
      <c r="AW38" s="74">
        <f t="shared" si="13"/>
        <v>0</v>
      </c>
      <c r="AX38" s="104" t="e">
        <f>ROUND(AW38*100/'વાર્ષિક પરિણામ પત્રક '!F86,0)</f>
        <v>#DIV/0!</v>
      </c>
    </row>
    <row r="45" spans="1:50" ht="15">
      <c r="C45" s="105"/>
      <c r="D45" s="105"/>
    </row>
    <row r="46" spans="1:50" ht="15">
      <c r="B46" s="2"/>
      <c r="C46" s="105"/>
      <c r="D46" s="105"/>
    </row>
    <row r="47" spans="1:50" ht="15">
      <c r="B47" s="2"/>
      <c r="C47" s="105"/>
      <c r="D47" s="105"/>
    </row>
    <row r="48" spans="1:50">
      <c r="B48" s="2"/>
      <c r="C48" s="2"/>
    </row>
  </sheetData>
  <sheetProtection password="994C" sheet="1" objects="1" scenarios="1" formatCells="0"/>
  <customSheetViews>
    <customSheetView guid="{73C551D6-6894-4ED7-BC5C-4906C9A23FC5}">
      <pane xSplit="2" ySplit="7" topLeftCell="C8" activePane="bottomRight" state="frozen"/>
      <selection pane="bottomRight" activeCell="A8" sqref="A1:B65536"/>
      <pageMargins left="0.25" right="0.25" top="0.5" bottom="0.25" header="0.3" footer="0.3"/>
      <printOptions horizontalCentered="1"/>
      <pageSetup paperSize="9" orientation="portrait" blackAndWhite="1" verticalDpi="0" r:id="rId1"/>
    </customSheetView>
    <customSheetView guid="{EA6B0EC3-BB73-4DF1-A5C6-38A113AF26EE}" showGridLines="0">
      <pane xSplit="2" ySplit="7" topLeftCell="C13" activePane="bottomRight" state="frozen"/>
      <selection pane="bottomRight" activeCell="S1" sqref="S1"/>
      <pageMargins left="0.5" right="0.25" top="0.5" bottom="0.25" header="0.3" footer="0.3"/>
      <printOptions horizontalCentered="1"/>
      <pageSetup paperSize="9" orientation="portrait" blackAndWhite="1" verticalDpi="0" r:id="rId2"/>
    </customSheetView>
  </customSheetViews>
  <mergeCells count="47">
    <mergeCell ref="C2:X3"/>
    <mergeCell ref="AA2:AV3"/>
    <mergeCell ref="AS6:AT6"/>
    <mergeCell ref="AU6:AV6"/>
    <mergeCell ref="AW6:AX6"/>
    <mergeCell ref="AG6:AH6"/>
    <mergeCell ref="AI6:AJ6"/>
    <mergeCell ref="AK6:AL6"/>
    <mergeCell ref="AM6:AN6"/>
    <mergeCell ref="AO6:AP6"/>
    <mergeCell ref="AQ6:AR6"/>
    <mergeCell ref="U6:V6"/>
    <mergeCell ref="W6:X6"/>
    <mergeCell ref="Y6:Z6"/>
    <mergeCell ref="AA6:AB6"/>
    <mergeCell ref="AC6:AD6"/>
    <mergeCell ref="AE6:AF6"/>
    <mergeCell ref="W4:Z4"/>
    <mergeCell ref="T4:V4"/>
    <mergeCell ref="AR4:AT4"/>
    <mergeCell ref="AU4:AX4"/>
    <mergeCell ref="AG5:AL5"/>
    <mergeCell ref="AM5:AR5"/>
    <mergeCell ref="AS5:AX5"/>
    <mergeCell ref="A4:B4"/>
    <mergeCell ref="C4:D4"/>
    <mergeCell ref="AA4:AB4"/>
    <mergeCell ref="AD4:AE4"/>
    <mergeCell ref="AA5:AF5"/>
    <mergeCell ref="I5:N5"/>
    <mergeCell ref="O5:T5"/>
    <mergeCell ref="C5:H5"/>
    <mergeCell ref="E6:F6"/>
    <mergeCell ref="G6:H6"/>
    <mergeCell ref="C6:D6"/>
    <mergeCell ref="U5:Z5"/>
    <mergeCell ref="I6:J6"/>
    <mergeCell ref="K6:L6"/>
    <mergeCell ref="M6:N6"/>
    <mergeCell ref="O6:P6"/>
    <mergeCell ref="Q6:R6"/>
    <mergeCell ref="S6:T6"/>
    <mergeCell ref="A33:A37"/>
    <mergeCell ref="A8:A12"/>
    <mergeCell ref="A14:A18"/>
    <mergeCell ref="A20:A24"/>
    <mergeCell ref="A26:A30"/>
  </mergeCells>
  <printOptions horizontalCentered="1"/>
  <pageMargins left="0.5" right="0.25" top="0.25" bottom="0.25" header="0.3" footer="0.3"/>
  <pageSetup paperSize="9" orientation="portrait" blackAndWhite="1" verticalDpi="0" r:id="rId3"/>
  <drawing r:id="rId4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0">
    <tabColor rgb="FFFF0000"/>
  </sheetPr>
  <dimension ref="A1:WVV41"/>
  <sheetViews>
    <sheetView showGridLines="0" workbookViewId="0">
      <selection activeCell="L10" sqref="L10"/>
    </sheetView>
  </sheetViews>
  <sheetFormatPr defaultColWidth="0" defaultRowHeight="18.75" zeroHeight="1"/>
  <cols>
    <col min="1" max="1" width="2.28515625" style="334" customWidth="1"/>
    <col min="2" max="2" width="8.85546875" style="334" customWidth="1"/>
    <col min="3" max="3" width="10.5703125" style="334" bestFit="1" customWidth="1"/>
    <col min="4" max="4" width="8.85546875" style="334" customWidth="1"/>
    <col min="5" max="5" width="7.7109375" style="334" customWidth="1"/>
    <col min="6" max="6" width="9.28515625" style="334" customWidth="1"/>
    <col min="7" max="7" width="9.85546875" style="334" customWidth="1"/>
    <col min="8" max="8" width="6.140625" style="334" customWidth="1"/>
    <col min="9" max="9" width="2.7109375" style="334" customWidth="1"/>
    <col min="10" max="10" width="5.85546875" style="334" customWidth="1"/>
    <col min="11" max="11" width="10" style="334" customWidth="1"/>
    <col min="12" max="12" width="9.140625" style="334" customWidth="1"/>
    <col min="13" max="13" width="4" style="334" customWidth="1"/>
    <col min="14" max="14" width="2.28515625" style="334" customWidth="1"/>
    <col min="15" max="16" width="8.85546875" style="334" customWidth="1"/>
    <col min="17" max="255" width="8.85546875" style="334" hidden="1"/>
    <col min="256" max="256" width="2.7109375" style="334" hidden="1"/>
    <col min="257" max="257" width="8.85546875" style="334" hidden="1"/>
    <col min="258" max="258" width="9.85546875" style="334" hidden="1"/>
    <col min="259" max="260" width="8.85546875" style="334" hidden="1"/>
    <col min="261" max="261" width="10.5703125" style="334" hidden="1"/>
    <col min="262" max="262" width="11.28515625" style="334" hidden="1"/>
    <col min="263" max="263" width="5" style="334" hidden="1"/>
    <col min="264" max="264" width="2.7109375" style="334" hidden="1"/>
    <col min="265" max="265" width="4.28515625" style="334" hidden="1"/>
    <col min="266" max="266" width="6.7109375" style="334" hidden="1"/>
    <col min="267" max="267" width="10" style="334" hidden="1"/>
    <col min="268" max="268" width="6.140625" style="334" hidden="1"/>
    <col min="269" max="269" width="4.7109375" style="334" hidden="1"/>
    <col min="270" max="270" width="2.7109375" style="334" hidden="1"/>
    <col min="271" max="511" width="8.85546875" style="334" hidden="1"/>
    <col min="512" max="512" width="2.7109375" style="334" hidden="1"/>
    <col min="513" max="513" width="8.85546875" style="334" hidden="1"/>
    <col min="514" max="514" width="9.85546875" style="334" hidden="1"/>
    <col min="515" max="516" width="8.85546875" style="334" hidden="1"/>
    <col min="517" max="517" width="10.5703125" style="334" hidden="1"/>
    <col min="518" max="518" width="11.28515625" style="334" hidden="1"/>
    <col min="519" max="519" width="5" style="334" hidden="1"/>
    <col min="520" max="520" width="2.7109375" style="334" hidden="1"/>
    <col min="521" max="521" width="4.28515625" style="334" hidden="1"/>
    <col min="522" max="522" width="6.7109375" style="334" hidden="1"/>
    <col min="523" max="523" width="10" style="334" hidden="1"/>
    <col min="524" max="524" width="6.140625" style="334" hidden="1"/>
    <col min="525" max="525" width="4.7109375" style="334" hidden="1"/>
    <col min="526" max="526" width="2.7109375" style="334" hidden="1"/>
    <col min="527" max="767" width="8.85546875" style="334" hidden="1"/>
    <col min="768" max="768" width="2.7109375" style="334" hidden="1"/>
    <col min="769" max="769" width="8.85546875" style="334" hidden="1"/>
    <col min="770" max="770" width="9.85546875" style="334" hidden="1"/>
    <col min="771" max="772" width="8.85546875" style="334" hidden="1"/>
    <col min="773" max="773" width="10.5703125" style="334" hidden="1"/>
    <col min="774" max="774" width="11.28515625" style="334" hidden="1"/>
    <col min="775" max="775" width="5" style="334" hidden="1"/>
    <col min="776" max="776" width="2.7109375" style="334" hidden="1"/>
    <col min="777" max="777" width="4.28515625" style="334" hidden="1"/>
    <col min="778" max="778" width="6.7109375" style="334" hidden="1"/>
    <col min="779" max="779" width="10" style="334" hidden="1"/>
    <col min="780" max="780" width="6.140625" style="334" hidden="1"/>
    <col min="781" max="781" width="4.7109375" style="334" hidden="1"/>
    <col min="782" max="782" width="2.7109375" style="334" hidden="1"/>
    <col min="783" max="1023" width="8.85546875" style="334" hidden="1"/>
    <col min="1024" max="1024" width="2.7109375" style="334" hidden="1"/>
    <col min="1025" max="1025" width="8.85546875" style="334" hidden="1"/>
    <col min="1026" max="1026" width="9.85546875" style="334" hidden="1"/>
    <col min="1027" max="1028" width="8.85546875" style="334" hidden="1"/>
    <col min="1029" max="1029" width="10.5703125" style="334" hidden="1"/>
    <col min="1030" max="1030" width="11.28515625" style="334" hidden="1"/>
    <col min="1031" max="1031" width="5" style="334" hidden="1"/>
    <col min="1032" max="1032" width="2.7109375" style="334" hidden="1"/>
    <col min="1033" max="1033" width="4.28515625" style="334" hidden="1"/>
    <col min="1034" max="1034" width="6.7109375" style="334" hidden="1"/>
    <col min="1035" max="1035" width="10" style="334" hidden="1"/>
    <col min="1036" max="1036" width="6.140625" style="334" hidden="1"/>
    <col min="1037" max="1037" width="4.7109375" style="334" hidden="1"/>
    <col min="1038" max="1038" width="2.7109375" style="334" hidden="1"/>
    <col min="1039" max="1279" width="8.85546875" style="334" hidden="1"/>
    <col min="1280" max="1280" width="2.7109375" style="334" hidden="1"/>
    <col min="1281" max="1281" width="8.85546875" style="334" hidden="1"/>
    <col min="1282" max="1282" width="9.85546875" style="334" hidden="1"/>
    <col min="1283" max="1284" width="8.85546875" style="334" hidden="1"/>
    <col min="1285" max="1285" width="10.5703125" style="334" hidden="1"/>
    <col min="1286" max="1286" width="11.28515625" style="334" hidden="1"/>
    <col min="1287" max="1287" width="5" style="334" hidden="1"/>
    <col min="1288" max="1288" width="2.7109375" style="334" hidden="1"/>
    <col min="1289" max="1289" width="4.28515625" style="334" hidden="1"/>
    <col min="1290" max="1290" width="6.7109375" style="334" hidden="1"/>
    <col min="1291" max="1291" width="10" style="334" hidden="1"/>
    <col min="1292" max="1292" width="6.140625" style="334" hidden="1"/>
    <col min="1293" max="1293" width="4.7109375" style="334" hidden="1"/>
    <col min="1294" max="1294" width="2.7109375" style="334" hidden="1"/>
    <col min="1295" max="1535" width="8.85546875" style="334" hidden="1"/>
    <col min="1536" max="1536" width="2.7109375" style="334" hidden="1"/>
    <col min="1537" max="1537" width="8.85546875" style="334" hidden="1"/>
    <col min="1538" max="1538" width="9.85546875" style="334" hidden="1"/>
    <col min="1539" max="1540" width="8.85546875" style="334" hidden="1"/>
    <col min="1541" max="1541" width="10.5703125" style="334" hidden="1"/>
    <col min="1542" max="1542" width="11.28515625" style="334" hidden="1"/>
    <col min="1543" max="1543" width="5" style="334" hidden="1"/>
    <col min="1544" max="1544" width="2.7109375" style="334" hidden="1"/>
    <col min="1545" max="1545" width="4.28515625" style="334" hidden="1"/>
    <col min="1546" max="1546" width="6.7109375" style="334" hidden="1"/>
    <col min="1547" max="1547" width="10" style="334" hidden="1"/>
    <col min="1548" max="1548" width="6.140625" style="334" hidden="1"/>
    <col min="1549" max="1549" width="4.7109375" style="334" hidden="1"/>
    <col min="1550" max="1550" width="2.7109375" style="334" hidden="1"/>
    <col min="1551" max="1791" width="8.85546875" style="334" hidden="1"/>
    <col min="1792" max="1792" width="2.7109375" style="334" hidden="1"/>
    <col min="1793" max="1793" width="8.85546875" style="334" hidden="1"/>
    <col min="1794" max="1794" width="9.85546875" style="334" hidden="1"/>
    <col min="1795" max="1796" width="8.85546875" style="334" hidden="1"/>
    <col min="1797" max="1797" width="10.5703125" style="334" hidden="1"/>
    <col min="1798" max="1798" width="11.28515625" style="334" hidden="1"/>
    <col min="1799" max="1799" width="5" style="334" hidden="1"/>
    <col min="1800" max="1800" width="2.7109375" style="334" hidden="1"/>
    <col min="1801" max="1801" width="4.28515625" style="334" hidden="1"/>
    <col min="1802" max="1802" width="6.7109375" style="334" hidden="1"/>
    <col min="1803" max="1803" width="10" style="334" hidden="1"/>
    <col min="1804" max="1804" width="6.140625" style="334" hidden="1"/>
    <col min="1805" max="1805" width="4.7109375" style="334" hidden="1"/>
    <col min="1806" max="1806" width="2.7109375" style="334" hidden="1"/>
    <col min="1807" max="2047" width="8.85546875" style="334" hidden="1"/>
    <col min="2048" max="2048" width="2.7109375" style="334" hidden="1"/>
    <col min="2049" max="2049" width="8.85546875" style="334" hidden="1"/>
    <col min="2050" max="2050" width="9.85546875" style="334" hidden="1"/>
    <col min="2051" max="2052" width="8.85546875" style="334" hidden="1"/>
    <col min="2053" max="2053" width="10.5703125" style="334" hidden="1"/>
    <col min="2054" max="2054" width="11.28515625" style="334" hidden="1"/>
    <col min="2055" max="2055" width="5" style="334" hidden="1"/>
    <col min="2056" max="2056" width="2.7109375" style="334" hidden="1"/>
    <col min="2057" max="2057" width="4.28515625" style="334" hidden="1"/>
    <col min="2058" max="2058" width="6.7109375" style="334" hidden="1"/>
    <col min="2059" max="2059" width="10" style="334" hidden="1"/>
    <col min="2060" max="2060" width="6.140625" style="334" hidden="1"/>
    <col min="2061" max="2061" width="4.7109375" style="334" hidden="1"/>
    <col min="2062" max="2062" width="2.7109375" style="334" hidden="1"/>
    <col min="2063" max="2303" width="8.85546875" style="334" hidden="1"/>
    <col min="2304" max="2304" width="2.7109375" style="334" hidden="1"/>
    <col min="2305" max="2305" width="8.85546875" style="334" hidden="1"/>
    <col min="2306" max="2306" width="9.85546875" style="334" hidden="1"/>
    <col min="2307" max="2308" width="8.85546875" style="334" hidden="1"/>
    <col min="2309" max="2309" width="10.5703125" style="334" hidden="1"/>
    <col min="2310" max="2310" width="11.28515625" style="334" hidden="1"/>
    <col min="2311" max="2311" width="5" style="334" hidden="1"/>
    <col min="2312" max="2312" width="2.7109375" style="334" hidden="1"/>
    <col min="2313" max="2313" width="4.28515625" style="334" hidden="1"/>
    <col min="2314" max="2314" width="6.7109375" style="334" hidden="1"/>
    <col min="2315" max="2315" width="10" style="334" hidden="1"/>
    <col min="2316" max="2316" width="6.140625" style="334" hidden="1"/>
    <col min="2317" max="2317" width="4.7109375" style="334" hidden="1"/>
    <col min="2318" max="2318" width="2.7109375" style="334" hidden="1"/>
    <col min="2319" max="2559" width="8.85546875" style="334" hidden="1"/>
    <col min="2560" max="2560" width="2.7109375" style="334" hidden="1"/>
    <col min="2561" max="2561" width="8.85546875" style="334" hidden="1"/>
    <col min="2562" max="2562" width="9.85546875" style="334" hidden="1"/>
    <col min="2563" max="2564" width="8.85546875" style="334" hidden="1"/>
    <col min="2565" max="2565" width="10.5703125" style="334" hidden="1"/>
    <col min="2566" max="2566" width="11.28515625" style="334" hidden="1"/>
    <col min="2567" max="2567" width="5" style="334" hidden="1"/>
    <col min="2568" max="2568" width="2.7109375" style="334" hidden="1"/>
    <col min="2569" max="2569" width="4.28515625" style="334" hidden="1"/>
    <col min="2570" max="2570" width="6.7109375" style="334" hidden="1"/>
    <col min="2571" max="2571" width="10" style="334" hidden="1"/>
    <col min="2572" max="2572" width="6.140625" style="334" hidden="1"/>
    <col min="2573" max="2573" width="4.7109375" style="334" hidden="1"/>
    <col min="2574" max="2574" width="2.7109375" style="334" hidden="1"/>
    <col min="2575" max="2815" width="8.85546875" style="334" hidden="1"/>
    <col min="2816" max="2816" width="2.7109375" style="334" hidden="1"/>
    <col min="2817" max="2817" width="8.85546875" style="334" hidden="1"/>
    <col min="2818" max="2818" width="9.85546875" style="334" hidden="1"/>
    <col min="2819" max="2820" width="8.85546875" style="334" hidden="1"/>
    <col min="2821" max="2821" width="10.5703125" style="334" hidden="1"/>
    <col min="2822" max="2822" width="11.28515625" style="334" hidden="1"/>
    <col min="2823" max="2823" width="5" style="334" hidden="1"/>
    <col min="2824" max="2824" width="2.7109375" style="334" hidden="1"/>
    <col min="2825" max="2825" width="4.28515625" style="334" hidden="1"/>
    <col min="2826" max="2826" width="6.7109375" style="334" hidden="1"/>
    <col min="2827" max="2827" width="10" style="334" hidden="1"/>
    <col min="2828" max="2828" width="6.140625" style="334" hidden="1"/>
    <col min="2829" max="2829" width="4.7109375" style="334" hidden="1"/>
    <col min="2830" max="2830" width="2.7109375" style="334" hidden="1"/>
    <col min="2831" max="3071" width="8.85546875" style="334" hidden="1"/>
    <col min="3072" max="3072" width="2.7109375" style="334" hidden="1"/>
    <col min="3073" max="3073" width="8.85546875" style="334" hidden="1"/>
    <col min="3074" max="3074" width="9.85546875" style="334" hidden="1"/>
    <col min="3075" max="3076" width="8.85546875" style="334" hidden="1"/>
    <col min="3077" max="3077" width="10.5703125" style="334" hidden="1"/>
    <col min="3078" max="3078" width="11.28515625" style="334" hidden="1"/>
    <col min="3079" max="3079" width="5" style="334" hidden="1"/>
    <col min="3080" max="3080" width="2.7109375" style="334" hidden="1"/>
    <col min="3081" max="3081" width="4.28515625" style="334" hidden="1"/>
    <col min="3082" max="3082" width="6.7109375" style="334" hidden="1"/>
    <col min="3083" max="3083" width="10" style="334" hidden="1"/>
    <col min="3084" max="3084" width="6.140625" style="334" hidden="1"/>
    <col min="3085" max="3085" width="4.7109375" style="334" hidden="1"/>
    <col min="3086" max="3086" width="2.7109375" style="334" hidden="1"/>
    <col min="3087" max="3327" width="8.85546875" style="334" hidden="1"/>
    <col min="3328" max="3328" width="2.7109375" style="334" hidden="1"/>
    <col min="3329" max="3329" width="8.85546875" style="334" hidden="1"/>
    <col min="3330" max="3330" width="9.85546875" style="334" hidden="1"/>
    <col min="3331" max="3332" width="8.85546875" style="334" hidden="1"/>
    <col min="3333" max="3333" width="10.5703125" style="334" hidden="1"/>
    <col min="3334" max="3334" width="11.28515625" style="334" hidden="1"/>
    <col min="3335" max="3335" width="5" style="334" hidden="1"/>
    <col min="3336" max="3336" width="2.7109375" style="334" hidden="1"/>
    <col min="3337" max="3337" width="4.28515625" style="334" hidden="1"/>
    <col min="3338" max="3338" width="6.7109375" style="334" hidden="1"/>
    <col min="3339" max="3339" width="10" style="334" hidden="1"/>
    <col min="3340" max="3340" width="6.140625" style="334" hidden="1"/>
    <col min="3341" max="3341" width="4.7109375" style="334" hidden="1"/>
    <col min="3342" max="3342" width="2.7109375" style="334" hidden="1"/>
    <col min="3343" max="3583" width="8.85546875" style="334" hidden="1"/>
    <col min="3584" max="3584" width="2.7109375" style="334" hidden="1"/>
    <col min="3585" max="3585" width="8.85546875" style="334" hidden="1"/>
    <col min="3586" max="3586" width="9.85546875" style="334" hidden="1"/>
    <col min="3587" max="3588" width="8.85546875" style="334" hidden="1"/>
    <col min="3589" max="3589" width="10.5703125" style="334" hidden="1"/>
    <col min="3590" max="3590" width="11.28515625" style="334" hidden="1"/>
    <col min="3591" max="3591" width="5" style="334" hidden="1"/>
    <col min="3592" max="3592" width="2.7109375" style="334" hidden="1"/>
    <col min="3593" max="3593" width="4.28515625" style="334" hidden="1"/>
    <col min="3594" max="3594" width="6.7109375" style="334" hidden="1"/>
    <col min="3595" max="3595" width="10" style="334" hidden="1"/>
    <col min="3596" max="3596" width="6.140625" style="334" hidden="1"/>
    <col min="3597" max="3597" width="4.7109375" style="334" hidden="1"/>
    <col min="3598" max="3598" width="2.7109375" style="334" hidden="1"/>
    <col min="3599" max="3839" width="8.85546875" style="334" hidden="1"/>
    <col min="3840" max="3840" width="2.7109375" style="334" hidden="1"/>
    <col min="3841" max="3841" width="8.85546875" style="334" hidden="1"/>
    <col min="3842" max="3842" width="9.85546875" style="334" hidden="1"/>
    <col min="3843" max="3844" width="8.85546875" style="334" hidden="1"/>
    <col min="3845" max="3845" width="10.5703125" style="334" hidden="1"/>
    <col min="3846" max="3846" width="11.28515625" style="334" hidden="1"/>
    <col min="3847" max="3847" width="5" style="334" hidden="1"/>
    <col min="3848" max="3848" width="2.7109375" style="334" hidden="1"/>
    <col min="3849" max="3849" width="4.28515625" style="334" hidden="1"/>
    <col min="3850" max="3850" width="6.7109375" style="334" hidden="1"/>
    <col min="3851" max="3851" width="10" style="334" hidden="1"/>
    <col min="3852" max="3852" width="6.140625" style="334" hidden="1"/>
    <col min="3853" max="3853" width="4.7109375" style="334" hidden="1"/>
    <col min="3854" max="3854" width="2.7109375" style="334" hidden="1"/>
    <col min="3855" max="4095" width="8.85546875" style="334" hidden="1"/>
    <col min="4096" max="4096" width="2.7109375" style="334" hidden="1"/>
    <col min="4097" max="4097" width="8.85546875" style="334" hidden="1"/>
    <col min="4098" max="4098" width="9.85546875" style="334" hidden="1"/>
    <col min="4099" max="4100" width="8.85546875" style="334" hidden="1"/>
    <col min="4101" max="4101" width="10.5703125" style="334" hidden="1"/>
    <col min="4102" max="4102" width="11.28515625" style="334" hidden="1"/>
    <col min="4103" max="4103" width="5" style="334" hidden="1"/>
    <col min="4104" max="4104" width="2.7109375" style="334" hidden="1"/>
    <col min="4105" max="4105" width="4.28515625" style="334" hidden="1"/>
    <col min="4106" max="4106" width="6.7109375" style="334" hidden="1"/>
    <col min="4107" max="4107" width="10" style="334" hidden="1"/>
    <col min="4108" max="4108" width="6.140625" style="334" hidden="1"/>
    <col min="4109" max="4109" width="4.7109375" style="334" hidden="1"/>
    <col min="4110" max="4110" width="2.7109375" style="334" hidden="1"/>
    <col min="4111" max="4351" width="8.85546875" style="334" hidden="1"/>
    <col min="4352" max="4352" width="2.7109375" style="334" hidden="1"/>
    <col min="4353" max="4353" width="8.85546875" style="334" hidden="1"/>
    <col min="4354" max="4354" width="9.85546875" style="334" hidden="1"/>
    <col min="4355" max="4356" width="8.85546875" style="334" hidden="1"/>
    <col min="4357" max="4357" width="10.5703125" style="334" hidden="1"/>
    <col min="4358" max="4358" width="11.28515625" style="334" hidden="1"/>
    <col min="4359" max="4359" width="5" style="334" hidden="1"/>
    <col min="4360" max="4360" width="2.7109375" style="334" hidden="1"/>
    <col min="4361" max="4361" width="4.28515625" style="334" hidden="1"/>
    <col min="4362" max="4362" width="6.7109375" style="334" hidden="1"/>
    <col min="4363" max="4363" width="10" style="334" hidden="1"/>
    <col min="4364" max="4364" width="6.140625" style="334" hidden="1"/>
    <col min="4365" max="4365" width="4.7109375" style="334" hidden="1"/>
    <col min="4366" max="4366" width="2.7109375" style="334" hidden="1"/>
    <col min="4367" max="4607" width="8.85546875" style="334" hidden="1"/>
    <col min="4608" max="4608" width="2.7109375" style="334" hidden="1"/>
    <col min="4609" max="4609" width="8.85546875" style="334" hidden="1"/>
    <col min="4610" max="4610" width="9.85546875" style="334" hidden="1"/>
    <col min="4611" max="4612" width="8.85546875" style="334" hidden="1"/>
    <col min="4613" max="4613" width="10.5703125" style="334" hidden="1"/>
    <col min="4614" max="4614" width="11.28515625" style="334" hidden="1"/>
    <col min="4615" max="4615" width="5" style="334" hidden="1"/>
    <col min="4616" max="4616" width="2.7109375" style="334" hidden="1"/>
    <col min="4617" max="4617" width="4.28515625" style="334" hidden="1"/>
    <col min="4618" max="4618" width="6.7109375" style="334" hidden="1"/>
    <col min="4619" max="4619" width="10" style="334" hidden="1"/>
    <col min="4620" max="4620" width="6.140625" style="334" hidden="1"/>
    <col min="4621" max="4621" width="4.7109375" style="334" hidden="1"/>
    <col min="4622" max="4622" width="2.7109375" style="334" hidden="1"/>
    <col min="4623" max="4863" width="8.85546875" style="334" hidden="1"/>
    <col min="4864" max="4864" width="2.7109375" style="334" hidden="1"/>
    <col min="4865" max="4865" width="8.85546875" style="334" hidden="1"/>
    <col min="4866" max="4866" width="9.85546875" style="334" hidden="1"/>
    <col min="4867" max="4868" width="8.85546875" style="334" hidden="1"/>
    <col min="4869" max="4869" width="10.5703125" style="334" hidden="1"/>
    <col min="4870" max="4870" width="11.28515625" style="334" hidden="1"/>
    <col min="4871" max="4871" width="5" style="334" hidden="1"/>
    <col min="4872" max="4872" width="2.7109375" style="334" hidden="1"/>
    <col min="4873" max="4873" width="4.28515625" style="334" hidden="1"/>
    <col min="4874" max="4874" width="6.7109375" style="334" hidden="1"/>
    <col min="4875" max="4875" width="10" style="334" hidden="1"/>
    <col min="4876" max="4876" width="6.140625" style="334" hidden="1"/>
    <col min="4877" max="4877" width="4.7109375" style="334" hidden="1"/>
    <col min="4878" max="4878" width="2.7109375" style="334" hidden="1"/>
    <col min="4879" max="5119" width="8.85546875" style="334" hidden="1"/>
    <col min="5120" max="5120" width="2.7109375" style="334" hidden="1"/>
    <col min="5121" max="5121" width="8.85546875" style="334" hidden="1"/>
    <col min="5122" max="5122" width="9.85546875" style="334" hidden="1"/>
    <col min="5123" max="5124" width="8.85546875" style="334" hidden="1"/>
    <col min="5125" max="5125" width="10.5703125" style="334" hidden="1"/>
    <col min="5126" max="5126" width="11.28515625" style="334" hidden="1"/>
    <col min="5127" max="5127" width="5" style="334" hidden="1"/>
    <col min="5128" max="5128" width="2.7109375" style="334" hidden="1"/>
    <col min="5129" max="5129" width="4.28515625" style="334" hidden="1"/>
    <col min="5130" max="5130" width="6.7109375" style="334" hidden="1"/>
    <col min="5131" max="5131" width="10" style="334" hidden="1"/>
    <col min="5132" max="5132" width="6.140625" style="334" hidden="1"/>
    <col min="5133" max="5133" width="4.7109375" style="334" hidden="1"/>
    <col min="5134" max="5134" width="2.7109375" style="334" hidden="1"/>
    <col min="5135" max="5375" width="8.85546875" style="334" hidden="1"/>
    <col min="5376" max="5376" width="2.7109375" style="334" hidden="1"/>
    <col min="5377" max="5377" width="8.85546875" style="334" hidden="1"/>
    <col min="5378" max="5378" width="9.85546875" style="334" hidden="1"/>
    <col min="5379" max="5380" width="8.85546875" style="334" hidden="1"/>
    <col min="5381" max="5381" width="10.5703125" style="334" hidden="1"/>
    <col min="5382" max="5382" width="11.28515625" style="334" hidden="1"/>
    <col min="5383" max="5383" width="5" style="334" hidden="1"/>
    <col min="5384" max="5384" width="2.7109375" style="334" hidden="1"/>
    <col min="5385" max="5385" width="4.28515625" style="334" hidden="1"/>
    <col min="5386" max="5386" width="6.7109375" style="334" hidden="1"/>
    <col min="5387" max="5387" width="10" style="334" hidden="1"/>
    <col min="5388" max="5388" width="6.140625" style="334" hidden="1"/>
    <col min="5389" max="5389" width="4.7109375" style="334" hidden="1"/>
    <col min="5390" max="5390" width="2.7109375" style="334" hidden="1"/>
    <col min="5391" max="5631" width="8.85546875" style="334" hidden="1"/>
    <col min="5632" max="5632" width="2.7109375" style="334" hidden="1"/>
    <col min="5633" max="5633" width="8.85546875" style="334" hidden="1"/>
    <col min="5634" max="5634" width="9.85546875" style="334" hidden="1"/>
    <col min="5635" max="5636" width="8.85546875" style="334" hidden="1"/>
    <col min="5637" max="5637" width="10.5703125" style="334" hidden="1"/>
    <col min="5638" max="5638" width="11.28515625" style="334" hidden="1"/>
    <col min="5639" max="5639" width="5" style="334" hidden="1"/>
    <col min="5640" max="5640" width="2.7109375" style="334" hidden="1"/>
    <col min="5641" max="5641" width="4.28515625" style="334" hidden="1"/>
    <col min="5642" max="5642" width="6.7109375" style="334" hidden="1"/>
    <col min="5643" max="5643" width="10" style="334" hidden="1"/>
    <col min="5644" max="5644" width="6.140625" style="334" hidden="1"/>
    <col min="5645" max="5645" width="4.7109375" style="334" hidden="1"/>
    <col min="5646" max="5646" width="2.7109375" style="334" hidden="1"/>
    <col min="5647" max="5887" width="8.85546875" style="334" hidden="1"/>
    <col min="5888" max="5888" width="2.7109375" style="334" hidden="1"/>
    <col min="5889" max="5889" width="8.85546875" style="334" hidden="1"/>
    <col min="5890" max="5890" width="9.85546875" style="334" hidden="1"/>
    <col min="5891" max="5892" width="8.85546875" style="334" hidden="1"/>
    <col min="5893" max="5893" width="10.5703125" style="334" hidden="1"/>
    <col min="5894" max="5894" width="11.28515625" style="334" hidden="1"/>
    <col min="5895" max="5895" width="5" style="334" hidden="1"/>
    <col min="5896" max="5896" width="2.7109375" style="334" hidden="1"/>
    <col min="5897" max="5897" width="4.28515625" style="334" hidden="1"/>
    <col min="5898" max="5898" width="6.7109375" style="334" hidden="1"/>
    <col min="5899" max="5899" width="10" style="334" hidden="1"/>
    <col min="5900" max="5900" width="6.140625" style="334" hidden="1"/>
    <col min="5901" max="5901" width="4.7109375" style="334" hidden="1"/>
    <col min="5902" max="5902" width="2.7109375" style="334" hidden="1"/>
    <col min="5903" max="6143" width="8.85546875" style="334" hidden="1"/>
    <col min="6144" max="6144" width="2.7109375" style="334" hidden="1"/>
    <col min="6145" max="6145" width="8.85546875" style="334" hidden="1"/>
    <col min="6146" max="6146" width="9.85546875" style="334" hidden="1"/>
    <col min="6147" max="6148" width="8.85546875" style="334" hidden="1"/>
    <col min="6149" max="6149" width="10.5703125" style="334" hidden="1"/>
    <col min="6150" max="6150" width="11.28515625" style="334" hidden="1"/>
    <col min="6151" max="6151" width="5" style="334" hidden="1"/>
    <col min="6152" max="6152" width="2.7109375" style="334" hidden="1"/>
    <col min="6153" max="6153" width="4.28515625" style="334" hidden="1"/>
    <col min="6154" max="6154" width="6.7109375" style="334" hidden="1"/>
    <col min="6155" max="6155" width="10" style="334" hidden="1"/>
    <col min="6156" max="6156" width="6.140625" style="334" hidden="1"/>
    <col min="6157" max="6157" width="4.7109375" style="334" hidden="1"/>
    <col min="6158" max="6158" width="2.7109375" style="334" hidden="1"/>
    <col min="6159" max="6399" width="8.85546875" style="334" hidden="1"/>
    <col min="6400" max="6400" width="2.7109375" style="334" hidden="1"/>
    <col min="6401" max="6401" width="8.85546875" style="334" hidden="1"/>
    <col min="6402" max="6402" width="9.85546875" style="334" hidden="1"/>
    <col min="6403" max="6404" width="8.85546875" style="334" hidden="1"/>
    <col min="6405" max="6405" width="10.5703125" style="334" hidden="1"/>
    <col min="6406" max="6406" width="11.28515625" style="334" hidden="1"/>
    <col min="6407" max="6407" width="5" style="334" hidden="1"/>
    <col min="6408" max="6408" width="2.7109375" style="334" hidden="1"/>
    <col min="6409" max="6409" width="4.28515625" style="334" hidden="1"/>
    <col min="6410" max="6410" width="6.7109375" style="334" hidden="1"/>
    <col min="6411" max="6411" width="10" style="334" hidden="1"/>
    <col min="6412" max="6412" width="6.140625" style="334" hidden="1"/>
    <col min="6413" max="6413" width="4.7109375" style="334" hidden="1"/>
    <col min="6414" max="6414" width="2.7109375" style="334" hidden="1"/>
    <col min="6415" max="6655" width="8.85546875" style="334" hidden="1"/>
    <col min="6656" max="6656" width="2.7109375" style="334" hidden="1"/>
    <col min="6657" max="6657" width="8.85546875" style="334" hidden="1"/>
    <col min="6658" max="6658" width="9.85546875" style="334" hidden="1"/>
    <col min="6659" max="6660" width="8.85546875" style="334" hidden="1"/>
    <col min="6661" max="6661" width="10.5703125" style="334" hidden="1"/>
    <col min="6662" max="6662" width="11.28515625" style="334" hidden="1"/>
    <col min="6663" max="6663" width="5" style="334" hidden="1"/>
    <col min="6664" max="6664" width="2.7109375" style="334" hidden="1"/>
    <col min="6665" max="6665" width="4.28515625" style="334" hidden="1"/>
    <col min="6666" max="6666" width="6.7109375" style="334" hidden="1"/>
    <col min="6667" max="6667" width="10" style="334" hidden="1"/>
    <col min="6668" max="6668" width="6.140625" style="334" hidden="1"/>
    <col min="6669" max="6669" width="4.7109375" style="334" hidden="1"/>
    <col min="6670" max="6670" width="2.7109375" style="334" hidden="1"/>
    <col min="6671" max="6911" width="8.85546875" style="334" hidden="1"/>
    <col min="6912" max="6912" width="2.7109375" style="334" hidden="1"/>
    <col min="6913" max="6913" width="8.85546875" style="334" hidden="1"/>
    <col min="6914" max="6914" width="9.85546875" style="334" hidden="1"/>
    <col min="6915" max="6916" width="8.85546875" style="334" hidden="1"/>
    <col min="6917" max="6917" width="10.5703125" style="334" hidden="1"/>
    <col min="6918" max="6918" width="11.28515625" style="334" hidden="1"/>
    <col min="6919" max="6919" width="5" style="334" hidden="1"/>
    <col min="6920" max="6920" width="2.7109375" style="334" hidden="1"/>
    <col min="6921" max="6921" width="4.28515625" style="334" hidden="1"/>
    <col min="6922" max="6922" width="6.7109375" style="334" hidden="1"/>
    <col min="6923" max="6923" width="10" style="334" hidden="1"/>
    <col min="6924" max="6924" width="6.140625" style="334" hidden="1"/>
    <col min="6925" max="6925" width="4.7109375" style="334" hidden="1"/>
    <col min="6926" max="6926" width="2.7109375" style="334" hidden="1"/>
    <col min="6927" max="7167" width="8.85546875" style="334" hidden="1"/>
    <col min="7168" max="7168" width="2.7109375" style="334" hidden="1"/>
    <col min="7169" max="7169" width="8.85546875" style="334" hidden="1"/>
    <col min="7170" max="7170" width="9.85546875" style="334" hidden="1"/>
    <col min="7171" max="7172" width="8.85546875" style="334" hidden="1"/>
    <col min="7173" max="7173" width="10.5703125" style="334" hidden="1"/>
    <col min="7174" max="7174" width="11.28515625" style="334" hidden="1"/>
    <col min="7175" max="7175" width="5" style="334" hidden="1"/>
    <col min="7176" max="7176" width="2.7109375" style="334" hidden="1"/>
    <col min="7177" max="7177" width="4.28515625" style="334" hidden="1"/>
    <col min="7178" max="7178" width="6.7109375" style="334" hidden="1"/>
    <col min="7179" max="7179" width="10" style="334" hidden="1"/>
    <col min="7180" max="7180" width="6.140625" style="334" hidden="1"/>
    <col min="7181" max="7181" width="4.7109375" style="334" hidden="1"/>
    <col min="7182" max="7182" width="2.7109375" style="334" hidden="1"/>
    <col min="7183" max="7423" width="8.85546875" style="334" hidden="1"/>
    <col min="7424" max="7424" width="2.7109375" style="334" hidden="1"/>
    <col min="7425" max="7425" width="8.85546875" style="334" hidden="1"/>
    <col min="7426" max="7426" width="9.85546875" style="334" hidden="1"/>
    <col min="7427" max="7428" width="8.85546875" style="334" hidden="1"/>
    <col min="7429" max="7429" width="10.5703125" style="334" hidden="1"/>
    <col min="7430" max="7430" width="11.28515625" style="334" hidden="1"/>
    <col min="7431" max="7431" width="5" style="334" hidden="1"/>
    <col min="7432" max="7432" width="2.7109375" style="334" hidden="1"/>
    <col min="7433" max="7433" width="4.28515625" style="334" hidden="1"/>
    <col min="7434" max="7434" width="6.7109375" style="334" hidden="1"/>
    <col min="7435" max="7435" width="10" style="334" hidden="1"/>
    <col min="7436" max="7436" width="6.140625" style="334" hidden="1"/>
    <col min="7437" max="7437" width="4.7109375" style="334" hidden="1"/>
    <col min="7438" max="7438" width="2.7109375" style="334" hidden="1"/>
    <col min="7439" max="7679" width="8.85546875" style="334" hidden="1"/>
    <col min="7680" max="7680" width="2.7109375" style="334" hidden="1"/>
    <col min="7681" max="7681" width="8.85546875" style="334" hidden="1"/>
    <col min="7682" max="7682" width="9.85546875" style="334" hidden="1"/>
    <col min="7683" max="7684" width="8.85546875" style="334" hidden="1"/>
    <col min="7685" max="7685" width="10.5703125" style="334" hidden="1"/>
    <col min="7686" max="7686" width="11.28515625" style="334" hidden="1"/>
    <col min="7687" max="7687" width="5" style="334" hidden="1"/>
    <col min="7688" max="7688" width="2.7109375" style="334" hidden="1"/>
    <col min="7689" max="7689" width="4.28515625" style="334" hidden="1"/>
    <col min="7690" max="7690" width="6.7109375" style="334" hidden="1"/>
    <col min="7691" max="7691" width="10" style="334" hidden="1"/>
    <col min="7692" max="7692" width="6.140625" style="334" hidden="1"/>
    <col min="7693" max="7693" width="4.7109375" style="334" hidden="1"/>
    <col min="7694" max="7694" width="2.7109375" style="334" hidden="1"/>
    <col min="7695" max="7935" width="8.85546875" style="334" hidden="1"/>
    <col min="7936" max="7936" width="2.7109375" style="334" hidden="1"/>
    <col min="7937" max="7937" width="8.85546875" style="334" hidden="1"/>
    <col min="7938" max="7938" width="9.85546875" style="334" hidden="1"/>
    <col min="7939" max="7940" width="8.85546875" style="334" hidden="1"/>
    <col min="7941" max="7941" width="10.5703125" style="334" hidden="1"/>
    <col min="7942" max="7942" width="11.28515625" style="334" hidden="1"/>
    <col min="7943" max="7943" width="5" style="334" hidden="1"/>
    <col min="7944" max="7944" width="2.7109375" style="334" hidden="1"/>
    <col min="7945" max="7945" width="4.28515625" style="334" hidden="1"/>
    <col min="7946" max="7946" width="6.7109375" style="334" hidden="1"/>
    <col min="7947" max="7947" width="10" style="334" hidden="1"/>
    <col min="7948" max="7948" width="6.140625" style="334" hidden="1"/>
    <col min="7949" max="7949" width="4.7109375" style="334" hidden="1"/>
    <col min="7950" max="7950" width="2.7109375" style="334" hidden="1"/>
    <col min="7951" max="8191" width="8.85546875" style="334" hidden="1"/>
    <col min="8192" max="8192" width="2.7109375" style="334" hidden="1"/>
    <col min="8193" max="8193" width="8.85546875" style="334" hidden="1"/>
    <col min="8194" max="8194" width="9.85546875" style="334" hidden="1"/>
    <col min="8195" max="8196" width="8.85546875" style="334" hidden="1"/>
    <col min="8197" max="8197" width="10.5703125" style="334" hidden="1"/>
    <col min="8198" max="8198" width="11.28515625" style="334" hidden="1"/>
    <col min="8199" max="8199" width="5" style="334" hidden="1"/>
    <col min="8200" max="8200" width="2.7109375" style="334" hidden="1"/>
    <col min="8201" max="8201" width="4.28515625" style="334" hidden="1"/>
    <col min="8202" max="8202" width="6.7109375" style="334" hidden="1"/>
    <col min="8203" max="8203" width="10" style="334" hidden="1"/>
    <col min="8204" max="8204" width="6.140625" style="334" hidden="1"/>
    <col min="8205" max="8205" width="4.7109375" style="334" hidden="1"/>
    <col min="8206" max="8206" width="2.7109375" style="334" hidden="1"/>
    <col min="8207" max="8447" width="8.85546875" style="334" hidden="1"/>
    <col min="8448" max="8448" width="2.7109375" style="334" hidden="1"/>
    <col min="8449" max="8449" width="8.85546875" style="334" hidden="1"/>
    <col min="8450" max="8450" width="9.85546875" style="334" hidden="1"/>
    <col min="8451" max="8452" width="8.85546875" style="334" hidden="1"/>
    <col min="8453" max="8453" width="10.5703125" style="334" hidden="1"/>
    <col min="8454" max="8454" width="11.28515625" style="334" hidden="1"/>
    <col min="8455" max="8455" width="5" style="334" hidden="1"/>
    <col min="8456" max="8456" width="2.7109375" style="334" hidden="1"/>
    <col min="8457" max="8457" width="4.28515625" style="334" hidden="1"/>
    <col min="8458" max="8458" width="6.7109375" style="334" hidden="1"/>
    <col min="8459" max="8459" width="10" style="334" hidden="1"/>
    <col min="8460" max="8460" width="6.140625" style="334" hidden="1"/>
    <col min="8461" max="8461" width="4.7109375" style="334" hidden="1"/>
    <col min="8462" max="8462" width="2.7109375" style="334" hidden="1"/>
    <col min="8463" max="8703" width="8.85546875" style="334" hidden="1"/>
    <col min="8704" max="8704" width="2.7109375" style="334" hidden="1"/>
    <col min="8705" max="8705" width="8.85546875" style="334" hidden="1"/>
    <col min="8706" max="8706" width="9.85546875" style="334" hidden="1"/>
    <col min="8707" max="8708" width="8.85546875" style="334" hidden="1"/>
    <col min="8709" max="8709" width="10.5703125" style="334" hidden="1"/>
    <col min="8710" max="8710" width="11.28515625" style="334" hidden="1"/>
    <col min="8711" max="8711" width="5" style="334" hidden="1"/>
    <col min="8712" max="8712" width="2.7109375" style="334" hidden="1"/>
    <col min="8713" max="8713" width="4.28515625" style="334" hidden="1"/>
    <col min="8714" max="8714" width="6.7109375" style="334" hidden="1"/>
    <col min="8715" max="8715" width="10" style="334" hidden="1"/>
    <col min="8716" max="8716" width="6.140625" style="334" hidden="1"/>
    <col min="8717" max="8717" width="4.7109375" style="334" hidden="1"/>
    <col min="8718" max="8718" width="2.7109375" style="334" hidden="1"/>
    <col min="8719" max="8959" width="8.85546875" style="334" hidden="1"/>
    <col min="8960" max="8960" width="2.7109375" style="334" hidden="1"/>
    <col min="8961" max="8961" width="8.85546875" style="334" hidden="1"/>
    <col min="8962" max="8962" width="9.85546875" style="334" hidden="1"/>
    <col min="8963" max="8964" width="8.85546875" style="334" hidden="1"/>
    <col min="8965" max="8965" width="10.5703125" style="334" hidden="1"/>
    <col min="8966" max="8966" width="11.28515625" style="334" hidden="1"/>
    <col min="8967" max="8967" width="5" style="334" hidden="1"/>
    <col min="8968" max="8968" width="2.7109375" style="334" hidden="1"/>
    <col min="8969" max="8969" width="4.28515625" style="334" hidden="1"/>
    <col min="8970" max="8970" width="6.7109375" style="334" hidden="1"/>
    <col min="8971" max="8971" width="10" style="334" hidden="1"/>
    <col min="8972" max="8972" width="6.140625" style="334" hidden="1"/>
    <col min="8973" max="8973" width="4.7109375" style="334" hidden="1"/>
    <col min="8974" max="8974" width="2.7109375" style="334" hidden="1"/>
    <col min="8975" max="9215" width="8.85546875" style="334" hidden="1"/>
    <col min="9216" max="9216" width="2.7109375" style="334" hidden="1"/>
    <col min="9217" max="9217" width="8.85546875" style="334" hidden="1"/>
    <col min="9218" max="9218" width="9.85546875" style="334" hidden="1"/>
    <col min="9219" max="9220" width="8.85546875" style="334" hidden="1"/>
    <col min="9221" max="9221" width="10.5703125" style="334" hidden="1"/>
    <col min="9222" max="9222" width="11.28515625" style="334" hidden="1"/>
    <col min="9223" max="9223" width="5" style="334" hidden="1"/>
    <col min="9224" max="9224" width="2.7109375" style="334" hidden="1"/>
    <col min="9225" max="9225" width="4.28515625" style="334" hidden="1"/>
    <col min="9226" max="9226" width="6.7109375" style="334" hidden="1"/>
    <col min="9227" max="9227" width="10" style="334" hidden="1"/>
    <col min="9228" max="9228" width="6.140625" style="334" hidden="1"/>
    <col min="9229" max="9229" width="4.7109375" style="334" hidden="1"/>
    <col min="9230" max="9230" width="2.7109375" style="334" hidden="1"/>
    <col min="9231" max="9471" width="8.85546875" style="334" hidden="1"/>
    <col min="9472" max="9472" width="2.7109375" style="334" hidden="1"/>
    <col min="9473" max="9473" width="8.85546875" style="334" hidden="1"/>
    <col min="9474" max="9474" width="9.85546875" style="334" hidden="1"/>
    <col min="9475" max="9476" width="8.85546875" style="334" hidden="1"/>
    <col min="9477" max="9477" width="10.5703125" style="334" hidden="1"/>
    <col min="9478" max="9478" width="11.28515625" style="334" hidden="1"/>
    <col min="9479" max="9479" width="5" style="334" hidden="1"/>
    <col min="9480" max="9480" width="2.7109375" style="334" hidden="1"/>
    <col min="9481" max="9481" width="4.28515625" style="334" hidden="1"/>
    <col min="9482" max="9482" width="6.7109375" style="334" hidden="1"/>
    <col min="9483" max="9483" width="10" style="334" hidden="1"/>
    <col min="9484" max="9484" width="6.140625" style="334" hidden="1"/>
    <col min="9485" max="9485" width="4.7109375" style="334" hidden="1"/>
    <col min="9486" max="9486" width="2.7109375" style="334" hidden="1"/>
    <col min="9487" max="9727" width="8.85546875" style="334" hidden="1"/>
    <col min="9728" max="9728" width="2.7109375" style="334" hidden="1"/>
    <col min="9729" max="9729" width="8.85546875" style="334" hidden="1"/>
    <col min="9730" max="9730" width="9.85546875" style="334" hidden="1"/>
    <col min="9731" max="9732" width="8.85546875" style="334" hidden="1"/>
    <col min="9733" max="9733" width="10.5703125" style="334" hidden="1"/>
    <col min="9734" max="9734" width="11.28515625" style="334" hidden="1"/>
    <col min="9735" max="9735" width="5" style="334" hidden="1"/>
    <col min="9736" max="9736" width="2.7109375" style="334" hidden="1"/>
    <col min="9737" max="9737" width="4.28515625" style="334" hidden="1"/>
    <col min="9738" max="9738" width="6.7109375" style="334" hidden="1"/>
    <col min="9739" max="9739" width="10" style="334" hidden="1"/>
    <col min="9740" max="9740" width="6.140625" style="334" hidden="1"/>
    <col min="9741" max="9741" width="4.7109375" style="334" hidden="1"/>
    <col min="9742" max="9742" width="2.7109375" style="334" hidden="1"/>
    <col min="9743" max="9983" width="8.85546875" style="334" hidden="1"/>
    <col min="9984" max="9984" width="2.7109375" style="334" hidden="1"/>
    <col min="9985" max="9985" width="8.85546875" style="334" hidden="1"/>
    <col min="9986" max="9986" width="9.85546875" style="334" hidden="1"/>
    <col min="9987" max="9988" width="8.85546875" style="334" hidden="1"/>
    <col min="9989" max="9989" width="10.5703125" style="334" hidden="1"/>
    <col min="9990" max="9990" width="11.28515625" style="334" hidden="1"/>
    <col min="9991" max="9991" width="5" style="334" hidden="1"/>
    <col min="9992" max="9992" width="2.7109375" style="334" hidden="1"/>
    <col min="9993" max="9993" width="4.28515625" style="334" hidden="1"/>
    <col min="9994" max="9994" width="6.7109375" style="334" hidden="1"/>
    <col min="9995" max="9995" width="10" style="334" hidden="1"/>
    <col min="9996" max="9996" width="6.140625" style="334" hidden="1"/>
    <col min="9997" max="9997" width="4.7109375" style="334" hidden="1"/>
    <col min="9998" max="9998" width="2.7109375" style="334" hidden="1"/>
    <col min="9999" max="10239" width="8.85546875" style="334" hidden="1"/>
    <col min="10240" max="10240" width="2.7109375" style="334" hidden="1"/>
    <col min="10241" max="10241" width="8.85546875" style="334" hidden="1"/>
    <col min="10242" max="10242" width="9.85546875" style="334" hidden="1"/>
    <col min="10243" max="10244" width="8.85546875" style="334" hidden="1"/>
    <col min="10245" max="10245" width="10.5703125" style="334" hidden="1"/>
    <col min="10246" max="10246" width="11.28515625" style="334" hidden="1"/>
    <col min="10247" max="10247" width="5" style="334" hidden="1"/>
    <col min="10248" max="10248" width="2.7109375" style="334" hidden="1"/>
    <col min="10249" max="10249" width="4.28515625" style="334" hidden="1"/>
    <col min="10250" max="10250" width="6.7109375" style="334" hidden="1"/>
    <col min="10251" max="10251" width="10" style="334" hidden="1"/>
    <col min="10252" max="10252" width="6.140625" style="334" hidden="1"/>
    <col min="10253" max="10253" width="4.7109375" style="334" hidden="1"/>
    <col min="10254" max="10254" width="2.7109375" style="334" hidden="1"/>
    <col min="10255" max="10495" width="8.85546875" style="334" hidden="1"/>
    <col min="10496" max="10496" width="2.7109375" style="334" hidden="1"/>
    <col min="10497" max="10497" width="8.85546875" style="334" hidden="1"/>
    <col min="10498" max="10498" width="9.85546875" style="334" hidden="1"/>
    <col min="10499" max="10500" width="8.85546875" style="334" hidden="1"/>
    <col min="10501" max="10501" width="10.5703125" style="334" hidden="1"/>
    <col min="10502" max="10502" width="11.28515625" style="334" hidden="1"/>
    <col min="10503" max="10503" width="5" style="334" hidden="1"/>
    <col min="10504" max="10504" width="2.7109375" style="334" hidden="1"/>
    <col min="10505" max="10505" width="4.28515625" style="334" hidden="1"/>
    <col min="10506" max="10506" width="6.7109375" style="334" hidden="1"/>
    <col min="10507" max="10507" width="10" style="334" hidden="1"/>
    <col min="10508" max="10508" width="6.140625" style="334" hidden="1"/>
    <col min="10509" max="10509" width="4.7109375" style="334" hidden="1"/>
    <col min="10510" max="10510" width="2.7109375" style="334" hidden="1"/>
    <col min="10511" max="10751" width="8.85546875" style="334" hidden="1"/>
    <col min="10752" max="10752" width="2.7109375" style="334" hidden="1"/>
    <col min="10753" max="10753" width="8.85546875" style="334" hidden="1"/>
    <col min="10754" max="10754" width="9.85546875" style="334" hidden="1"/>
    <col min="10755" max="10756" width="8.85546875" style="334" hidden="1"/>
    <col min="10757" max="10757" width="10.5703125" style="334" hidden="1"/>
    <col min="10758" max="10758" width="11.28515625" style="334" hidden="1"/>
    <col min="10759" max="10759" width="5" style="334" hidden="1"/>
    <col min="10760" max="10760" width="2.7109375" style="334" hidden="1"/>
    <col min="10761" max="10761" width="4.28515625" style="334" hidden="1"/>
    <col min="10762" max="10762" width="6.7109375" style="334" hidden="1"/>
    <col min="10763" max="10763" width="10" style="334" hidden="1"/>
    <col min="10764" max="10764" width="6.140625" style="334" hidden="1"/>
    <col min="10765" max="10765" width="4.7109375" style="334" hidden="1"/>
    <col min="10766" max="10766" width="2.7109375" style="334" hidden="1"/>
    <col min="10767" max="11007" width="8.85546875" style="334" hidden="1"/>
    <col min="11008" max="11008" width="2.7109375" style="334" hidden="1"/>
    <col min="11009" max="11009" width="8.85546875" style="334" hidden="1"/>
    <col min="11010" max="11010" width="9.85546875" style="334" hidden="1"/>
    <col min="11011" max="11012" width="8.85546875" style="334" hidden="1"/>
    <col min="11013" max="11013" width="10.5703125" style="334" hidden="1"/>
    <col min="11014" max="11014" width="11.28515625" style="334" hidden="1"/>
    <col min="11015" max="11015" width="5" style="334" hidden="1"/>
    <col min="11016" max="11016" width="2.7109375" style="334" hidden="1"/>
    <col min="11017" max="11017" width="4.28515625" style="334" hidden="1"/>
    <col min="11018" max="11018" width="6.7109375" style="334" hidden="1"/>
    <col min="11019" max="11019" width="10" style="334" hidden="1"/>
    <col min="11020" max="11020" width="6.140625" style="334" hidden="1"/>
    <col min="11021" max="11021" width="4.7109375" style="334" hidden="1"/>
    <col min="11022" max="11022" width="2.7109375" style="334" hidden="1"/>
    <col min="11023" max="11263" width="8.85546875" style="334" hidden="1"/>
    <col min="11264" max="11264" width="2.7109375" style="334" hidden="1"/>
    <col min="11265" max="11265" width="8.85546875" style="334" hidden="1"/>
    <col min="11266" max="11266" width="9.85546875" style="334" hidden="1"/>
    <col min="11267" max="11268" width="8.85546875" style="334" hidden="1"/>
    <col min="11269" max="11269" width="10.5703125" style="334" hidden="1"/>
    <col min="11270" max="11270" width="11.28515625" style="334" hidden="1"/>
    <col min="11271" max="11271" width="5" style="334" hidden="1"/>
    <col min="11272" max="11272" width="2.7109375" style="334" hidden="1"/>
    <col min="11273" max="11273" width="4.28515625" style="334" hidden="1"/>
    <col min="11274" max="11274" width="6.7109375" style="334" hidden="1"/>
    <col min="11275" max="11275" width="10" style="334" hidden="1"/>
    <col min="11276" max="11276" width="6.140625" style="334" hidden="1"/>
    <col min="11277" max="11277" width="4.7109375" style="334" hidden="1"/>
    <col min="11278" max="11278" width="2.7109375" style="334" hidden="1"/>
    <col min="11279" max="11519" width="8.85546875" style="334" hidden="1"/>
    <col min="11520" max="11520" width="2.7109375" style="334" hidden="1"/>
    <col min="11521" max="11521" width="8.85546875" style="334" hidden="1"/>
    <col min="11522" max="11522" width="9.85546875" style="334" hidden="1"/>
    <col min="11523" max="11524" width="8.85546875" style="334" hidden="1"/>
    <col min="11525" max="11525" width="10.5703125" style="334" hidden="1"/>
    <col min="11526" max="11526" width="11.28515625" style="334" hidden="1"/>
    <col min="11527" max="11527" width="5" style="334" hidden="1"/>
    <col min="11528" max="11528" width="2.7109375" style="334" hidden="1"/>
    <col min="11529" max="11529" width="4.28515625" style="334" hidden="1"/>
    <col min="11530" max="11530" width="6.7109375" style="334" hidden="1"/>
    <col min="11531" max="11531" width="10" style="334" hidden="1"/>
    <col min="11532" max="11532" width="6.140625" style="334" hidden="1"/>
    <col min="11533" max="11533" width="4.7109375" style="334" hidden="1"/>
    <col min="11534" max="11534" width="2.7109375" style="334" hidden="1"/>
    <col min="11535" max="11775" width="8.85546875" style="334" hidden="1"/>
    <col min="11776" max="11776" width="2.7109375" style="334" hidden="1"/>
    <col min="11777" max="11777" width="8.85546875" style="334" hidden="1"/>
    <col min="11778" max="11778" width="9.85546875" style="334" hidden="1"/>
    <col min="11779" max="11780" width="8.85546875" style="334" hidden="1"/>
    <col min="11781" max="11781" width="10.5703125" style="334" hidden="1"/>
    <col min="11782" max="11782" width="11.28515625" style="334" hidden="1"/>
    <col min="11783" max="11783" width="5" style="334" hidden="1"/>
    <col min="11784" max="11784" width="2.7109375" style="334" hidden="1"/>
    <col min="11785" max="11785" width="4.28515625" style="334" hidden="1"/>
    <col min="11786" max="11786" width="6.7109375" style="334" hidden="1"/>
    <col min="11787" max="11787" width="10" style="334" hidden="1"/>
    <col min="11788" max="11788" width="6.140625" style="334" hidden="1"/>
    <col min="11789" max="11789" width="4.7109375" style="334" hidden="1"/>
    <col min="11790" max="11790" width="2.7109375" style="334" hidden="1"/>
    <col min="11791" max="12031" width="8.85546875" style="334" hidden="1"/>
    <col min="12032" max="12032" width="2.7109375" style="334" hidden="1"/>
    <col min="12033" max="12033" width="8.85546875" style="334" hidden="1"/>
    <col min="12034" max="12034" width="9.85546875" style="334" hidden="1"/>
    <col min="12035" max="12036" width="8.85546875" style="334" hidden="1"/>
    <col min="12037" max="12037" width="10.5703125" style="334" hidden="1"/>
    <col min="12038" max="12038" width="11.28515625" style="334" hidden="1"/>
    <col min="12039" max="12039" width="5" style="334" hidden="1"/>
    <col min="12040" max="12040" width="2.7109375" style="334" hidden="1"/>
    <col min="12041" max="12041" width="4.28515625" style="334" hidden="1"/>
    <col min="12042" max="12042" width="6.7109375" style="334" hidden="1"/>
    <col min="12043" max="12043" width="10" style="334" hidden="1"/>
    <col min="12044" max="12044" width="6.140625" style="334" hidden="1"/>
    <col min="12045" max="12045" width="4.7109375" style="334" hidden="1"/>
    <col min="12046" max="12046" width="2.7109375" style="334" hidden="1"/>
    <col min="12047" max="12287" width="8.85546875" style="334" hidden="1"/>
    <col min="12288" max="12288" width="2.7109375" style="334" hidden="1"/>
    <col min="12289" max="12289" width="8.85546875" style="334" hidden="1"/>
    <col min="12290" max="12290" width="9.85546875" style="334" hidden="1"/>
    <col min="12291" max="12292" width="8.85546875" style="334" hidden="1"/>
    <col min="12293" max="12293" width="10.5703125" style="334" hidden="1"/>
    <col min="12294" max="12294" width="11.28515625" style="334" hidden="1"/>
    <col min="12295" max="12295" width="5" style="334" hidden="1"/>
    <col min="12296" max="12296" width="2.7109375" style="334" hidden="1"/>
    <col min="12297" max="12297" width="4.28515625" style="334" hidden="1"/>
    <col min="12298" max="12298" width="6.7109375" style="334" hidden="1"/>
    <col min="12299" max="12299" width="10" style="334" hidden="1"/>
    <col min="12300" max="12300" width="6.140625" style="334" hidden="1"/>
    <col min="12301" max="12301" width="4.7109375" style="334" hidden="1"/>
    <col min="12302" max="12302" width="2.7109375" style="334" hidden="1"/>
    <col min="12303" max="12543" width="8.85546875" style="334" hidden="1"/>
    <col min="12544" max="12544" width="2.7109375" style="334" hidden="1"/>
    <col min="12545" max="12545" width="8.85546875" style="334" hidden="1"/>
    <col min="12546" max="12546" width="9.85546875" style="334" hidden="1"/>
    <col min="12547" max="12548" width="8.85546875" style="334" hidden="1"/>
    <col min="12549" max="12549" width="10.5703125" style="334" hidden="1"/>
    <col min="12550" max="12550" width="11.28515625" style="334" hidden="1"/>
    <col min="12551" max="12551" width="5" style="334" hidden="1"/>
    <col min="12552" max="12552" width="2.7109375" style="334" hidden="1"/>
    <col min="12553" max="12553" width="4.28515625" style="334" hidden="1"/>
    <col min="12554" max="12554" width="6.7109375" style="334" hidden="1"/>
    <col min="12555" max="12555" width="10" style="334" hidden="1"/>
    <col min="12556" max="12556" width="6.140625" style="334" hidden="1"/>
    <col min="12557" max="12557" width="4.7109375" style="334" hidden="1"/>
    <col min="12558" max="12558" width="2.7109375" style="334" hidden="1"/>
    <col min="12559" max="12799" width="8.85546875" style="334" hidden="1"/>
    <col min="12800" max="12800" width="2.7109375" style="334" hidden="1"/>
    <col min="12801" max="12801" width="8.85546875" style="334" hidden="1"/>
    <col min="12802" max="12802" width="9.85546875" style="334" hidden="1"/>
    <col min="12803" max="12804" width="8.85546875" style="334" hidden="1"/>
    <col min="12805" max="12805" width="10.5703125" style="334" hidden="1"/>
    <col min="12806" max="12806" width="11.28515625" style="334" hidden="1"/>
    <col min="12807" max="12807" width="5" style="334" hidden="1"/>
    <col min="12808" max="12808" width="2.7109375" style="334" hidden="1"/>
    <col min="12809" max="12809" width="4.28515625" style="334" hidden="1"/>
    <col min="12810" max="12810" width="6.7109375" style="334" hidden="1"/>
    <col min="12811" max="12811" width="10" style="334" hidden="1"/>
    <col min="12812" max="12812" width="6.140625" style="334" hidden="1"/>
    <col min="12813" max="12813" width="4.7109375" style="334" hidden="1"/>
    <col min="12814" max="12814" width="2.7109375" style="334" hidden="1"/>
    <col min="12815" max="13055" width="8.85546875" style="334" hidden="1"/>
    <col min="13056" max="13056" width="2.7109375" style="334" hidden="1"/>
    <col min="13057" max="13057" width="8.85546875" style="334" hidden="1"/>
    <col min="13058" max="13058" width="9.85546875" style="334" hidden="1"/>
    <col min="13059" max="13060" width="8.85546875" style="334" hidden="1"/>
    <col min="13061" max="13061" width="10.5703125" style="334" hidden="1"/>
    <col min="13062" max="13062" width="11.28515625" style="334" hidden="1"/>
    <col min="13063" max="13063" width="5" style="334" hidden="1"/>
    <col min="13064" max="13064" width="2.7109375" style="334" hidden="1"/>
    <col min="13065" max="13065" width="4.28515625" style="334" hidden="1"/>
    <col min="13066" max="13066" width="6.7109375" style="334" hidden="1"/>
    <col min="13067" max="13067" width="10" style="334" hidden="1"/>
    <col min="13068" max="13068" width="6.140625" style="334" hidden="1"/>
    <col min="13069" max="13069" width="4.7109375" style="334" hidden="1"/>
    <col min="13070" max="13070" width="2.7109375" style="334" hidden="1"/>
    <col min="13071" max="13311" width="8.85546875" style="334" hidden="1"/>
    <col min="13312" max="13312" width="2.7109375" style="334" hidden="1"/>
    <col min="13313" max="13313" width="8.85546875" style="334" hidden="1"/>
    <col min="13314" max="13314" width="9.85546875" style="334" hidden="1"/>
    <col min="13315" max="13316" width="8.85546875" style="334" hidden="1"/>
    <col min="13317" max="13317" width="10.5703125" style="334" hidden="1"/>
    <col min="13318" max="13318" width="11.28515625" style="334" hidden="1"/>
    <col min="13319" max="13319" width="5" style="334" hidden="1"/>
    <col min="13320" max="13320" width="2.7109375" style="334" hidden="1"/>
    <col min="13321" max="13321" width="4.28515625" style="334" hidden="1"/>
    <col min="13322" max="13322" width="6.7109375" style="334" hidden="1"/>
    <col min="13323" max="13323" width="10" style="334" hidden="1"/>
    <col min="13324" max="13324" width="6.140625" style="334" hidden="1"/>
    <col min="13325" max="13325" width="4.7109375" style="334" hidden="1"/>
    <col min="13326" max="13326" width="2.7109375" style="334" hidden="1"/>
    <col min="13327" max="13567" width="8.85546875" style="334" hidden="1"/>
    <col min="13568" max="13568" width="2.7109375" style="334" hidden="1"/>
    <col min="13569" max="13569" width="8.85546875" style="334" hidden="1"/>
    <col min="13570" max="13570" width="9.85546875" style="334" hidden="1"/>
    <col min="13571" max="13572" width="8.85546875" style="334" hidden="1"/>
    <col min="13573" max="13573" width="10.5703125" style="334" hidden="1"/>
    <col min="13574" max="13574" width="11.28515625" style="334" hidden="1"/>
    <col min="13575" max="13575" width="5" style="334" hidden="1"/>
    <col min="13576" max="13576" width="2.7109375" style="334" hidden="1"/>
    <col min="13577" max="13577" width="4.28515625" style="334" hidden="1"/>
    <col min="13578" max="13578" width="6.7109375" style="334" hidden="1"/>
    <col min="13579" max="13579" width="10" style="334" hidden="1"/>
    <col min="13580" max="13580" width="6.140625" style="334" hidden="1"/>
    <col min="13581" max="13581" width="4.7109375" style="334" hidden="1"/>
    <col min="13582" max="13582" width="2.7109375" style="334" hidden="1"/>
    <col min="13583" max="13823" width="8.85546875" style="334" hidden="1"/>
    <col min="13824" max="13824" width="2.7109375" style="334" hidden="1"/>
    <col min="13825" max="13825" width="8.85546875" style="334" hidden="1"/>
    <col min="13826" max="13826" width="9.85546875" style="334" hidden="1"/>
    <col min="13827" max="13828" width="8.85546875" style="334" hidden="1"/>
    <col min="13829" max="13829" width="10.5703125" style="334" hidden="1"/>
    <col min="13830" max="13830" width="11.28515625" style="334" hidden="1"/>
    <col min="13831" max="13831" width="5" style="334" hidden="1"/>
    <col min="13832" max="13832" width="2.7109375" style="334" hidden="1"/>
    <col min="13833" max="13833" width="4.28515625" style="334" hidden="1"/>
    <col min="13834" max="13834" width="6.7109375" style="334" hidden="1"/>
    <col min="13835" max="13835" width="10" style="334" hidden="1"/>
    <col min="13836" max="13836" width="6.140625" style="334" hidden="1"/>
    <col min="13837" max="13837" width="4.7109375" style="334" hidden="1"/>
    <col min="13838" max="13838" width="2.7109375" style="334" hidden="1"/>
    <col min="13839" max="14079" width="8.85546875" style="334" hidden="1"/>
    <col min="14080" max="14080" width="2.7109375" style="334" hidden="1"/>
    <col min="14081" max="14081" width="8.85546875" style="334" hidden="1"/>
    <col min="14082" max="14082" width="9.85546875" style="334" hidden="1"/>
    <col min="14083" max="14084" width="8.85546875" style="334" hidden="1"/>
    <col min="14085" max="14085" width="10.5703125" style="334" hidden="1"/>
    <col min="14086" max="14086" width="11.28515625" style="334" hidden="1"/>
    <col min="14087" max="14087" width="5" style="334" hidden="1"/>
    <col min="14088" max="14088" width="2.7109375" style="334" hidden="1"/>
    <col min="14089" max="14089" width="4.28515625" style="334" hidden="1"/>
    <col min="14090" max="14090" width="6.7109375" style="334" hidden="1"/>
    <col min="14091" max="14091" width="10" style="334" hidden="1"/>
    <col min="14092" max="14092" width="6.140625" style="334" hidden="1"/>
    <col min="14093" max="14093" width="4.7109375" style="334" hidden="1"/>
    <col min="14094" max="14094" width="2.7109375" style="334" hidden="1"/>
    <col min="14095" max="14335" width="8.85546875" style="334" hidden="1"/>
    <col min="14336" max="14336" width="2.7109375" style="334" hidden="1"/>
    <col min="14337" max="14337" width="8.85546875" style="334" hidden="1"/>
    <col min="14338" max="14338" width="9.85546875" style="334" hidden="1"/>
    <col min="14339" max="14340" width="8.85546875" style="334" hidden="1"/>
    <col min="14341" max="14341" width="10.5703125" style="334" hidden="1"/>
    <col min="14342" max="14342" width="11.28515625" style="334" hidden="1"/>
    <col min="14343" max="14343" width="5" style="334" hidden="1"/>
    <col min="14344" max="14344" width="2.7109375" style="334" hidden="1"/>
    <col min="14345" max="14345" width="4.28515625" style="334" hidden="1"/>
    <col min="14346" max="14346" width="6.7109375" style="334" hidden="1"/>
    <col min="14347" max="14347" width="10" style="334" hidden="1"/>
    <col min="14348" max="14348" width="6.140625" style="334" hidden="1"/>
    <col min="14349" max="14349" width="4.7109375" style="334" hidden="1"/>
    <col min="14350" max="14350" width="2.7109375" style="334" hidden="1"/>
    <col min="14351" max="14591" width="8.85546875" style="334" hidden="1"/>
    <col min="14592" max="14592" width="2.7109375" style="334" hidden="1"/>
    <col min="14593" max="14593" width="8.85546875" style="334" hidden="1"/>
    <col min="14594" max="14594" width="9.85546875" style="334" hidden="1"/>
    <col min="14595" max="14596" width="8.85546875" style="334" hidden="1"/>
    <col min="14597" max="14597" width="10.5703125" style="334" hidden="1"/>
    <col min="14598" max="14598" width="11.28515625" style="334" hidden="1"/>
    <col min="14599" max="14599" width="5" style="334" hidden="1"/>
    <col min="14600" max="14600" width="2.7109375" style="334" hidden="1"/>
    <col min="14601" max="14601" width="4.28515625" style="334" hidden="1"/>
    <col min="14602" max="14602" width="6.7109375" style="334" hidden="1"/>
    <col min="14603" max="14603" width="10" style="334" hidden="1"/>
    <col min="14604" max="14604" width="6.140625" style="334" hidden="1"/>
    <col min="14605" max="14605" width="4.7109375" style="334" hidden="1"/>
    <col min="14606" max="14606" width="2.7109375" style="334" hidden="1"/>
    <col min="14607" max="14847" width="8.85546875" style="334" hidden="1"/>
    <col min="14848" max="14848" width="2.7109375" style="334" hidden="1"/>
    <col min="14849" max="14849" width="8.85546875" style="334" hidden="1"/>
    <col min="14850" max="14850" width="9.85546875" style="334" hidden="1"/>
    <col min="14851" max="14852" width="8.85546875" style="334" hidden="1"/>
    <col min="14853" max="14853" width="10.5703125" style="334" hidden="1"/>
    <col min="14854" max="14854" width="11.28515625" style="334" hidden="1"/>
    <col min="14855" max="14855" width="5" style="334" hidden="1"/>
    <col min="14856" max="14856" width="2.7109375" style="334" hidden="1"/>
    <col min="14857" max="14857" width="4.28515625" style="334" hidden="1"/>
    <col min="14858" max="14858" width="6.7109375" style="334" hidden="1"/>
    <col min="14859" max="14859" width="10" style="334" hidden="1"/>
    <col min="14860" max="14860" width="6.140625" style="334" hidden="1"/>
    <col min="14861" max="14861" width="4.7109375" style="334" hidden="1"/>
    <col min="14862" max="14862" width="2.7109375" style="334" hidden="1"/>
    <col min="14863" max="15103" width="8.85546875" style="334" hidden="1"/>
    <col min="15104" max="15104" width="2.7109375" style="334" hidden="1"/>
    <col min="15105" max="15105" width="8.85546875" style="334" hidden="1"/>
    <col min="15106" max="15106" width="9.85546875" style="334" hidden="1"/>
    <col min="15107" max="15108" width="8.85546875" style="334" hidden="1"/>
    <col min="15109" max="15109" width="10.5703125" style="334" hidden="1"/>
    <col min="15110" max="15110" width="11.28515625" style="334" hidden="1"/>
    <col min="15111" max="15111" width="5" style="334" hidden="1"/>
    <col min="15112" max="15112" width="2.7109375" style="334" hidden="1"/>
    <col min="15113" max="15113" width="4.28515625" style="334" hidden="1"/>
    <col min="15114" max="15114" width="6.7109375" style="334" hidden="1"/>
    <col min="15115" max="15115" width="10" style="334" hidden="1"/>
    <col min="15116" max="15116" width="6.140625" style="334" hidden="1"/>
    <col min="15117" max="15117" width="4.7109375" style="334" hidden="1"/>
    <col min="15118" max="15118" width="2.7109375" style="334" hidden="1"/>
    <col min="15119" max="15359" width="8.85546875" style="334" hidden="1"/>
    <col min="15360" max="15360" width="2.7109375" style="334" hidden="1"/>
    <col min="15361" max="15361" width="8.85546875" style="334" hidden="1"/>
    <col min="15362" max="15362" width="9.85546875" style="334" hidden="1"/>
    <col min="15363" max="15364" width="8.85546875" style="334" hidden="1"/>
    <col min="15365" max="15365" width="10.5703125" style="334" hidden="1"/>
    <col min="15366" max="15366" width="11.28515625" style="334" hidden="1"/>
    <col min="15367" max="15367" width="5" style="334" hidden="1"/>
    <col min="15368" max="15368" width="2.7109375" style="334" hidden="1"/>
    <col min="15369" max="15369" width="4.28515625" style="334" hidden="1"/>
    <col min="15370" max="15370" width="6.7109375" style="334" hidden="1"/>
    <col min="15371" max="15371" width="10" style="334" hidden="1"/>
    <col min="15372" max="15372" width="6.140625" style="334" hidden="1"/>
    <col min="15373" max="15373" width="4.7109375" style="334" hidden="1"/>
    <col min="15374" max="15374" width="2.7109375" style="334" hidden="1"/>
    <col min="15375" max="15615" width="8.85546875" style="334" hidden="1"/>
    <col min="15616" max="15616" width="2.7109375" style="334" hidden="1"/>
    <col min="15617" max="15617" width="8.85546875" style="334" hidden="1"/>
    <col min="15618" max="15618" width="9.85546875" style="334" hidden="1"/>
    <col min="15619" max="15620" width="8.85546875" style="334" hidden="1"/>
    <col min="15621" max="15621" width="10.5703125" style="334" hidden="1"/>
    <col min="15622" max="15622" width="11.28515625" style="334" hidden="1"/>
    <col min="15623" max="15623" width="5" style="334" hidden="1"/>
    <col min="15624" max="15624" width="2.7109375" style="334" hidden="1"/>
    <col min="15625" max="15625" width="4.28515625" style="334" hidden="1"/>
    <col min="15626" max="15626" width="6.7109375" style="334" hidden="1"/>
    <col min="15627" max="15627" width="10" style="334" hidden="1"/>
    <col min="15628" max="15628" width="6.140625" style="334" hidden="1"/>
    <col min="15629" max="15629" width="4.7109375" style="334" hidden="1"/>
    <col min="15630" max="15630" width="2.7109375" style="334" hidden="1"/>
    <col min="15631" max="15871" width="8.85546875" style="334" hidden="1"/>
    <col min="15872" max="15872" width="2.7109375" style="334" hidden="1"/>
    <col min="15873" max="15873" width="8.85546875" style="334" hidden="1"/>
    <col min="15874" max="15874" width="9.85546875" style="334" hidden="1"/>
    <col min="15875" max="15876" width="8.85546875" style="334" hidden="1"/>
    <col min="15877" max="15877" width="10.5703125" style="334" hidden="1"/>
    <col min="15878" max="15878" width="11.28515625" style="334" hidden="1"/>
    <col min="15879" max="15879" width="5" style="334" hidden="1"/>
    <col min="15880" max="15880" width="2.7109375" style="334" hidden="1"/>
    <col min="15881" max="15881" width="4.28515625" style="334" hidden="1"/>
    <col min="15882" max="15882" width="6.7109375" style="334" hidden="1"/>
    <col min="15883" max="15883" width="10" style="334" hidden="1"/>
    <col min="15884" max="15884" width="6.140625" style="334" hidden="1"/>
    <col min="15885" max="15885" width="4.7109375" style="334" hidden="1"/>
    <col min="15886" max="15886" width="2.7109375" style="334" hidden="1"/>
    <col min="15887" max="16127" width="8.85546875" style="334" hidden="1"/>
    <col min="16128" max="16128" width="2.7109375" style="334" hidden="1"/>
    <col min="16129" max="16129" width="8.85546875" style="334" hidden="1"/>
    <col min="16130" max="16130" width="9.85546875" style="334" hidden="1"/>
    <col min="16131" max="16132" width="8.85546875" style="334" hidden="1"/>
    <col min="16133" max="16133" width="10.5703125" style="334" hidden="1"/>
    <col min="16134" max="16134" width="11.28515625" style="334" hidden="1"/>
    <col min="16135" max="16135" width="5" style="334" hidden="1"/>
    <col min="16136" max="16136" width="2.7109375" style="334" hidden="1"/>
    <col min="16137" max="16137" width="4.28515625" style="334" hidden="1"/>
    <col min="16138" max="16138" width="6.7109375" style="334" hidden="1"/>
    <col min="16139" max="16139" width="10" style="334" hidden="1"/>
    <col min="16140" max="16140" width="6.140625" style="334" hidden="1"/>
    <col min="16141" max="16141" width="4.7109375" style="334" hidden="1"/>
    <col min="16142" max="16142" width="2.7109375" style="334" hidden="1"/>
    <col min="16143" max="16384" width="8.85546875" style="334" hidden="1"/>
  </cols>
  <sheetData>
    <row r="1" spans="1:14" ht="13.9" customHeight="1">
      <c r="A1" s="331"/>
      <c r="B1" s="332"/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3"/>
    </row>
    <row r="2" spans="1:14" ht="33.6" customHeight="1" thickBot="1">
      <c r="A2" s="335"/>
      <c r="B2" s="336"/>
      <c r="C2" s="868" t="s">
        <v>185</v>
      </c>
      <c r="D2" s="868"/>
      <c r="E2" s="868"/>
      <c r="F2" s="868"/>
      <c r="G2" s="868"/>
      <c r="H2" s="868"/>
      <c r="I2" s="868"/>
      <c r="J2" s="868"/>
      <c r="K2" s="868"/>
      <c r="L2" s="337"/>
      <c r="M2" s="337"/>
      <c r="N2" s="338"/>
    </row>
    <row r="3" spans="1:14" ht="16.149999999999999" customHeight="1">
      <c r="A3" s="339"/>
      <c r="B3" s="340"/>
      <c r="C3" s="341"/>
      <c r="D3" s="341"/>
      <c r="E3" s="341"/>
      <c r="F3" s="341"/>
      <c r="G3" s="341"/>
      <c r="H3" s="341"/>
      <c r="I3" s="341"/>
      <c r="J3" s="341"/>
      <c r="K3" s="341"/>
      <c r="L3" s="342"/>
      <c r="M3" s="342"/>
      <c r="N3" s="343"/>
    </row>
    <row r="4" spans="1:14" ht="24" customHeight="1">
      <c r="A4" s="339"/>
      <c r="B4" s="344" t="s">
        <v>55</v>
      </c>
      <c r="C4" s="869" t="str">
        <f>'DATA ENTRY'!E14</f>
        <v/>
      </c>
      <c r="D4" s="869"/>
      <c r="E4" s="345"/>
      <c r="F4" s="345"/>
      <c r="G4" s="345"/>
      <c r="H4" s="340"/>
      <c r="I4" s="340"/>
      <c r="J4" s="340"/>
      <c r="K4" s="344" t="s">
        <v>90</v>
      </c>
      <c r="L4" s="346">
        <f>'DATA ENTRY'!E8</f>
        <v>6</v>
      </c>
      <c r="M4" s="347" t="str">
        <f>'DATA ENTRY'!E9</f>
        <v>-</v>
      </c>
      <c r="N4" s="343"/>
    </row>
    <row r="5" spans="1:14" ht="24" customHeight="1">
      <c r="A5" s="339"/>
      <c r="B5" s="340"/>
      <c r="C5" s="345"/>
      <c r="D5" s="345"/>
      <c r="E5" s="345"/>
      <c r="F5" s="345"/>
      <c r="G5" s="345"/>
      <c r="H5" s="340"/>
      <c r="I5" s="340"/>
      <c r="J5" s="340"/>
      <c r="K5" s="340"/>
      <c r="L5" s="340"/>
      <c r="M5" s="340"/>
      <c r="N5" s="343"/>
    </row>
    <row r="6" spans="1:14" ht="24" customHeight="1">
      <c r="A6" s="339"/>
      <c r="B6" s="340"/>
      <c r="C6" s="867" t="s">
        <v>143</v>
      </c>
      <c r="D6" s="867"/>
      <c r="E6" s="867"/>
      <c r="F6" s="867"/>
      <c r="G6" s="867"/>
      <c r="H6" s="340"/>
      <c r="I6" s="340"/>
      <c r="J6" s="340"/>
      <c r="K6" s="340"/>
      <c r="L6" s="340"/>
      <c r="M6" s="340"/>
      <c r="N6" s="343"/>
    </row>
    <row r="7" spans="1:14">
      <c r="A7" s="339"/>
      <c r="B7" s="340"/>
      <c r="C7" s="340"/>
      <c r="D7" s="340"/>
      <c r="E7" s="340"/>
      <c r="F7" s="340"/>
      <c r="G7" s="340"/>
      <c r="H7" s="340"/>
      <c r="I7" s="340"/>
      <c r="J7" s="340"/>
      <c r="K7" s="340"/>
      <c r="L7" s="340"/>
      <c r="M7" s="340"/>
      <c r="N7" s="343"/>
    </row>
    <row r="8" spans="1:14">
      <c r="A8" s="339"/>
      <c r="B8" s="348" t="s">
        <v>54</v>
      </c>
      <c r="C8" s="870" t="s">
        <v>121</v>
      </c>
      <c r="D8" s="871"/>
      <c r="E8" s="871"/>
      <c r="F8" s="872"/>
      <c r="G8" s="348" t="s">
        <v>144</v>
      </c>
      <c r="H8" s="348" t="s">
        <v>145</v>
      </c>
      <c r="I8" s="340"/>
      <c r="J8" s="340"/>
      <c r="K8" s="340"/>
      <c r="L8" s="340"/>
      <c r="M8" s="340"/>
      <c r="N8" s="343"/>
    </row>
    <row r="9" spans="1:14">
      <c r="A9" s="339"/>
      <c r="B9" s="349">
        <v>1</v>
      </c>
      <c r="C9" s="858" t="str">
        <f>Sheet3!H2</f>
        <v/>
      </c>
      <c r="D9" s="859"/>
      <c r="E9" s="859"/>
      <c r="F9" s="860"/>
      <c r="G9" s="350">
        <f>Sheet3!I2</f>
        <v>17.833333333333332</v>
      </c>
      <c r="H9" s="349" t="str">
        <f>Sheet3!J2</f>
        <v>E</v>
      </c>
      <c r="I9" s="340"/>
      <c r="J9" s="340"/>
      <c r="K9" s="340"/>
      <c r="L9" s="340"/>
      <c r="M9" s="340"/>
      <c r="N9" s="343"/>
    </row>
    <row r="10" spans="1:14">
      <c r="A10" s="339"/>
      <c r="B10" s="349">
        <v>2</v>
      </c>
      <c r="C10" s="858" t="str">
        <f>Sheet3!H3</f>
        <v/>
      </c>
      <c r="D10" s="859"/>
      <c r="E10" s="859"/>
      <c r="F10" s="860"/>
      <c r="G10" s="350">
        <f>Sheet3!I3</f>
        <v>0</v>
      </c>
      <c r="H10" s="349" t="str">
        <f>Sheet3!J3</f>
        <v/>
      </c>
      <c r="I10" s="340"/>
      <c r="J10" s="340"/>
      <c r="K10" s="340"/>
      <c r="L10" s="340"/>
      <c r="M10" s="340"/>
      <c r="N10" s="343"/>
    </row>
    <row r="11" spans="1:14">
      <c r="A11" s="339"/>
      <c r="B11" s="349">
        <v>3</v>
      </c>
      <c r="C11" s="858" t="str">
        <f>Sheet3!H4</f>
        <v/>
      </c>
      <c r="D11" s="859"/>
      <c r="E11" s="859"/>
      <c r="F11" s="860"/>
      <c r="G11" s="350">
        <f>Sheet3!I4</f>
        <v>0</v>
      </c>
      <c r="H11" s="349" t="str">
        <f>Sheet3!J4</f>
        <v/>
      </c>
      <c r="I11" s="340"/>
      <c r="J11" s="340"/>
      <c r="K11" s="340"/>
      <c r="L11" s="340"/>
      <c r="M11" s="340"/>
      <c r="N11" s="343"/>
    </row>
    <row r="12" spans="1:14">
      <c r="A12" s="339"/>
      <c r="B12" s="349">
        <v>4</v>
      </c>
      <c r="C12" s="858" t="str">
        <f>Sheet3!H5</f>
        <v/>
      </c>
      <c r="D12" s="859"/>
      <c r="E12" s="859"/>
      <c r="F12" s="860"/>
      <c r="G12" s="350">
        <f>Sheet3!I5</f>
        <v>0</v>
      </c>
      <c r="H12" s="349" t="str">
        <f>Sheet3!J5</f>
        <v/>
      </c>
      <c r="I12" s="340"/>
      <c r="J12" s="340"/>
      <c r="K12" s="340"/>
      <c r="L12" s="340"/>
      <c r="M12" s="340"/>
      <c r="N12" s="343"/>
    </row>
    <row r="13" spans="1:14">
      <c r="A13" s="339"/>
      <c r="B13" s="349">
        <v>5</v>
      </c>
      <c r="C13" s="858" t="str">
        <f>Sheet3!H6</f>
        <v/>
      </c>
      <c r="D13" s="859"/>
      <c r="E13" s="859"/>
      <c r="F13" s="860"/>
      <c r="G13" s="350">
        <f>Sheet3!I6</f>
        <v>0</v>
      </c>
      <c r="H13" s="349" t="str">
        <f>Sheet3!J6</f>
        <v/>
      </c>
      <c r="I13" s="340"/>
      <c r="J13" s="340"/>
      <c r="K13" s="340"/>
      <c r="L13" s="340"/>
      <c r="M13" s="340"/>
      <c r="N13" s="343"/>
    </row>
    <row r="14" spans="1:14">
      <c r="A14" s="339"/>
      <c r="B14" s="351"/>
      <c r="C14" s="351"/>
      <c r="D14" s="351"/>
      <c r="E14" s="351"/>
      <c r="F14" s="351"/>
      <c r="G14" s="351"/>
      <c r="H14" s="351"/>
      <c r="I14" s="351"/>
      <c r="J14" s="351"/>
      <c r="K14" s="351"/>
      <c r="L14" s="351"/>
      <c r="M14" s="351"/>
      <c r="N14" s="343"/>
    </row>
    <row r="15" spans="1:14">
      <c r="A15" s="339"/>
      <c r="B15" s="340"/>
      <c r="C15" s="340"/>
      <c r="D15" s="340"/>
      <c r="E15" s="340"/>
      <c r="F15" s="340"/>
      <c r="G15" s="340"/>
      <c r="H15" s="340"/>
      <c r="I15" s="351"/>
      <c r="J15" s="340"/>
      <c r="K15" s="340"/>
      <c r="L15" s="340"/>
      <c r="M15" s="340"/>
      <c r="N15" s="343"/>
    </row>
    <row r="16" spans="1:14" ht="24">
      <c r="A16" s="339"/>
      <c r="B16" s="867" t="s">
        <v>146</v>
      </c>
      <c r="C16" s="867"/>
      <c r="D16" s="867"/>
      <c r="E16" s="867"/>
      <c r="F16" s="867"/>
      <c r="G16" s="867"/>
      <c r="H16" s="340"/>
      <c r="I16" s="351"/>
      <c r="J16" s="867" t="s">
        <v>147</v>
      </c>
      <c r="K16" s="867"/>
      <c r="L16" s="867"/>
      <c r="M16" s="340"/>
      <c r="N16" s="343"/>
    </row>
    <row r="17" spans="1:14">
      <c r="A17" s="339"/>
      <c r="B17" s="340"/>
      <c r="C17" s="340"/>
      <c r="D17" s="340"/>
      <c r="E17" s="340"/>
      <c r="F17" s="340"/>
      <c r="G17" s="340"/>
      <c r="H17" s="340"/>
      <c r="I17" s="351"/>
      <c r="J17" s="340"/>
      <c r="K17" s="340"/>
      <c r="L17" s="340"/>
      <c r="M17" s="340"/>
      <c r="N17" s="343"/>
    </row>
    <row r="18" spans="1:14">
      <c r="A18" s="339"/>
      <c r="B18" s="348" t="s">
        <v>148</v>
      </c>
      <c r="C18" s="870" t="s">
        <v>121</v>
      </c>
      <c r="D18" s="871"/>
      <c r="E18" s="871"/>
      <c r="F18" s="872"/>
      <c r="G18" s="348" t="s">
        <v>149</v>
      </c>
      <c r="H18" s="340"/>
      <c r="I18" s="351"/>
      <c r="J18" s="348" t="s">
        <v>54</v>
      </c>
      <c r="K18" s="348" t="s">
        <v>148</v>
      </c>
      <c r="L18" s="348" t="s">
        <v>93</v>
      </c>
      <c r="M18" s="340"/>
      <c r="N18" s="343"/>
    </row>
    <row r="19" spans="1:14">
      <c r="A19" s="339"/>
      <c r="B19" s="348" t="s">
        <v>4</v>
      </c>
      <c r="C19" s="858" t="str">
        <f>Sheet3!O2</f>
        <v/>
      </c>
      <c r="D19" s="859"/>
      <c r="E19" s="859"/>
      <c r="F19" s="860"/>
      <c r="G19" s="349">
        <f>MAX('વાર્ષિક પરિણામ પત્રક '!N8:N77)</f>
        <v>0</v>
      </c>
      <c r="H19" s="340"/>
      <c r="I19" s="351"/>
      <c r="J19" s="349">
        <v>1</v>
      </c>
      <c r="K19" s="348" t="s">
        <v>4</v>
      </c>
      <c r="L19" s="352" t="e">
        <f>F31</f>
        <v>#DIV/0!</v>
      </c>
      <c r="M19" s="340"/>
      <c r="N19" s="343"/>
    </row>
    <row r="20" spans="1:14">
      <c r="A20" s="339"/>
      <c r="B20" s="348" t="s">
        <v>5</v>
      </c>
      <c r="C20" s="858" t="str">
        <f>Sheet3!T2</f>
        <v/>
      </c>
      <c r="D20" s="859"/>
      <c r="E20" s="859"/>
      <c r="F20" s="860"/>
      <c r="G20" s="349">
        <f>MAX('વાર્ષિક પરિણામ પત્રક '!Y8:Y77)</f>
        <v>0</v>
      </c>
      <c r="H20" s="340"/>
      <c r="I20" s="351"/>
      <c r="J20" s="349">
        <v>2</v>
      </c>
      <c r="K20" s="348" t="s">
        <v>5</v>
      </c>
      <c r="L20" s="352" t="e">
        <f t="shared" ref="L20:L26" si="0">F32</f>
        <v>#DIV/0!</v>
      </c>
      <c r="M20" s="340"/>
      <c r="N20" s="343"/>
    </row>
    <row r="21" spans="1:14">
      <c r="A21" s="339"/>
      <c r="B21" s="348" t="s">
        <v>6</v>
      </c>
      <c r="C21" s="858" t="str">
        <f>Sheet3!Y2</f>
        <v/>
      </c>
      <c r="D21" s="859"/>
      <c r="E21" s="859"/>
      <c r="F21" s="860"/>
      <c r="G21" s="349">
        <f>MAX('વાર્ષિક પરિણામ પત્રક '!AG8:AG77)</f>
        <v>0</v>
      </c>
      <c r="H21" s="340"/>
      <c r="I21" s="351"/>
      <c r="J21" s="349">
        <v>3</v>
      </c>
      <c r="K21" s="348" t="s">
        <v>6</v>
      </c>
      <c r="L21" s="352" t="e">
        <f t="shared" si="0"/>
        <v>#DIV/0!</v>
      </c>
      <c r="M21" s="340"/>
      <c r="N21" s="343"/>
    </row>
    <row r="22" spans="1:14">
      <c r="A22" s="339"/>
      <c r="B22" s="348" t="s">
        <v>150</v>
      </c>
      <c r="C22" s="858" t="str">
        <f>Sheet3!AD2</f>
        <v/>
      </c>
      <c r="D22" s="859"/>
      <c r="E22" s="859"/>
      <c r="F22" s="860"/>
      <c r="G22" s="349">
        <f>MAX('વાર્ષિક પરિણામ પત્રક '!AO8:AO77)</f>
        <v>0</v>
      </c>
      <c r="H22" s="340"/>
      <c r="I22" s="351"/>
      <c r="J22" s="349">
        <v>4</v>
      </c>
      <c r="K22" s="348" t="s">
        <v>150</v>
      </c>
      <c r="L22" s="352" t="e">
        <f t="shared" si="0"/>
        <v>#DIV/0!</v>
      </c>
      <c r="M22" s="340"/>
      <c r="N22" s="343"/>
    </row>
    <row r="23" spans="1:14">
      <c r="A23" s="339"/>
      <c r="B23" s="348" t="s">
        <v>151</v>
      </c>
      <c r="C23" s="858" t="str">
        <f>Sheet3!AI2</f>
        <v/>
      </c>
      <c r="D23" s="859"/>
      <c r="E23" s="859"/>
      <c r="F23" s="860"/>
      <c r="G23" s="349">
        <f>MAX('વાર્ષિક પરિણામ પત્રક '!AX8:AX77)</f>
        <v>0</v>
      </c>
      <c r="H23" s="340"/>
      <c r="I23" s="351"/>
      <c r="J23" s="349">
        <v>5</v>
      </c>
      <c r="K23" s="348" t="s">
        <v>151</v>
      </c>
      <c r="L23" s="352" t="e">
        <f t="shared" si="0"/>
        <v>#DIV/0!</v>
      </c>
      <c r="M23" s="340"/>
      <c r="N23" s="343"/>
    </row>
    <row r="24" spans="1:14">
      <c r="A24" s="339"/>
      <c r="B24" s="388" t="s">
        <v>205</v>
      </c>
      <c r="C24" s="858" t="str">
        <f>Sheet3!AN2</f>
        <v/>
      </c>
      <c r="D24" s="859"/>
      <c r="E24" s="859"/>
      <c r="F24" s="860"/>
      <c r="G24" s="349">
        <f>MAX('વાર્ષિક પરિણામ પત્રક '!BF8:BF77)</f>
        <v>0</v>
      </c>
      <c r="H24" s="340"/>
      <c r="I24" s="351"/>
      <c r="J24" s="349">
        <v>6</v>
      </c>
      <c r="K24" s="388" t="s">
        <v>205</v>
      </c>
      <c r="L24" s="352" t="e">
        <f t="shared" si="0"/>
        <v>#DIV/0!</v>
      </c>
      <c r="M24" s="340"/>
      <c r="N24" s="343"/>
    </row>
    <row r="25" spans="1:14">
      <c r="A25" s="339"/>
      <c r="B25" s="348" t="s">
        <v>95</v>
      </c>
      <c r="C25" s="858" t="str">
        <f>Sheet3!AS2</f>
        <v/>
      </c>
      <c r="D25" s="859"/>
      <c r="E25" s="859"/>
      <c r="F25" s="860"/>
      <c r="G25" s="349">
        <f>MAX('વાર્ષિક પરિણામ પત્રક '!BN8:BN77)</f>
        <v>0</v>
      </c>
      <c r="H25" s="340"/>
      <c r="I25" s="351"/>
      <c r="J25" s="349">
        <v>7</v>
      </c>
      <c r="K25" s="348" t="s">
        <v>95</v>
      </c>
      <c r="L25" s="352" t="e">
        <f t="shared" si="0"/>
        <v>#DIV/0!</v>
      </c>
      <c r="M25" s="340"/>
      <c r="N25" s="343"/>
    </row>
    <row r="26" spans="1:14" ht="37.5">
      <c r="A26" s="339"/>
      <c r="B26" s="353" t="s">
        <v>153</v>
      </c>
      <c r="C26" s="864" t="str">
        <f>Sheet3!AX2</f>
        <v/>
      </c>
      <c r="D26" s="865"/>
      <c r="E26" s="865"/>
      <c r="F26" s="866"/>
      <c r="G26" s="354">
        <f>MAX('વાર્ષિક પરિણામ પત્રક '!BS8:BS77)</f>
        <v>321</v>
      </c>
      <c r="H26" s="340"/>
      <c r="I26" s="351"/>
      <c r="J26" s="354">
        <v>8</v>
      </c>
      <c r="K26" s="353" t="s">
        <v>153</v>
      </c>
      <c r="L26" s="355" t="e">
        <f t="shared" si="0"/>
        <v>#DIV/0!</v>
      </c>
      <c r="M26" s="340"/>
      <c r="N26" s="343"/>
    </row>
    <row r="27" spans="1:14">
      <c r="A27" s="339"/>
      <c r="B27" s="351"/>
      <c r="C27" s="351"/>
      <c r="D27" s="351"/>
      <c r="E27" s="351"/>
      <c r="F27" s="351"/>
      <c r="G27" s="351"/>
      <c r="H27" s="351"/>
      <c r="I27" s="351"/>
      <c r="J27" s="351"/>
      <c r="K27" s="351"/>
      <c r="L27" s="351"/>
      <c r="M27" s="351"/>
      <c r="N27" s="343"/>
    </row>
    <row r="28" spans="1:14">
      <c r="A28" s="339"/>
      <c r="B28" s="340"/>
      <c r="C28" s="340"/>
      <c r="D28" s="340"/>
      <c r="E28" s="340"/>
      <c r="F28" s="340"/>
      <c r="G28" s="340"/>
      <c r="H28" s="340"/>
      <c r="I28" s="351"/>
      <c r="J28" s="340"/>
      <c r="K28" s="340"/>
      <c r="L28" s="340"/>
      <c r="M28" s="340"/>
      <c r="N28" s="343"/>
    </row>
    <row r="29" spans="1:14">
      <c r="A29" s="339"/>
      <c r="B29" s="857" t="s">
        <v>148</v>
      </c>
      <c r="C29" s="856" t="s">
        <v>154</v>
      </c>
      <c r="D29" s="856"/>
      <c r="E29" s="857" t="s">
        <v>155</v>
      </c>
      <c r="F29" s="857" t="s">
        <v>93</v>
      </c>
      <c r="G29" s="340"/>
      <c r="H29" s="340"/>
      <c r="I29" s="351"/>
      <c r="J29" s="861" t="s">
        <v>197</v>
      </c>
      <c r="K29" s="862"/>
      <c r="L29" s="862"/>
      <c r="M29" s="340"/>
      <c r="N29" s="343"/>
    </row>
    <row r="30" spans="1:14">
      <c r="A30" s="339"/>
      <c r="B30" s="857"/>
      <c r="C30" s="348" t="s">
        <v>30</v>
      </c>
      <c r="D30" s="348" t="s">
        <v>52</v>
      </c>
      <c r="E30" s="857"/>
      <c r="F30" s="857"/>
      <c r="G30" s="340"/>
      <c r="H30" s="340"/>
      <c r="I30" s="351"/>
      <c r="J30" s="862"/>
      <c r="K30" s="862"/>
      <c r="L30" s="862"/>
      <c r="M30" s="340"/>
      <c r="N30" s="343"/>
    </row>
    <row r="31" spans="1:14">
      <c r="A31" s="339"/>
      <c r="B31" s="348" t="s">
        <v>4</v>
      </c>
      <c r="C31" s="352" t="e">
        <f>SUMIF('વાર્ષિક પરિણામ પત્રક '!B8:B77,"BOY",'વાર્ષિક પરિણામ પત્રક '!N8:N77)/COUNTIF('વાર્ષિક પરિણામ પત્રક '!B8:B77,"BOY")</f>
        <v>#DIV/0!</v>
      </c>
      <c r="D31" s="352" t="e">
        <f>SUMIF('વાર્ષિક પરિણામ પત્રક '!B8:B77,"GIRL",'વાર્ષિક પરિણામ પત્રક '!N8:N77)/COUNTIF('વાર્ષિક પરિણામ પત્રક '!B8:B77,"GIRL")</f>
        <v>#DIV/0!</v>
      </c>
      <c r="E31" s="352" t="e">
        <f>AVERAGE(C31:D31)</f>
        <v>#DIV/0!</v>
      </c>
      <c r="F31" s="350" t="e">
        <f>E31/2</f>
        <v>#DIV/0!</v>
      </c>
      <c r="G31" s="340"/>
      <c r="H31" s="340"/>
      <c r="I31" s="351"/>
      <c r="J31" s="348" t="s">
        <v>30</v>
      </c>
      <c r="K31" s="348" t="s">
        <v>52</v>
      </c>
      <c r="L31" s="348" t="s">
        <v>32</v>
      </c>
      <c r="M31" s="340"/>
      <c r="N31" s="343"/>
    </row>
    <row r="32" spans="1:14">
      <c r="A32" s="339"/>
      <c r="B32" s="348" t="s">
        <v>5</v>
      </c>
      <c r="C32" s="352" t="e">
        <f>SUMIF('વાર્ષિક પરિણામ પત્રક '!B8:B77,"BOY",'વાર્ષિક પરિણામ પત્રક '!Y8:Y77)/COUNTIF('વાર્ષિક પરિણામ પત્રક '!B8:B77,"BOY")</f>
        <v>#DIV/0!</v>
      </c>
      <c r="D32" s="352" t="e">
        <f>SUMIF('વાર્ષિક પરિણામ પત્રક '!B8:B77,"GIRL",'વાર્ષિક પરિણામ પત્રક '!Y8:Y77)/COUNTIF('વાર્ષિક પરિણામ પત્રક '!B8:B77,"GIRL")</f>
        <v>#DIV/0!</v>
      </c>
      <c r="E32" s="352" t="e">
        <f>AVERAGE(C32:D32)</f>
        <v>#DIV/0!</v>
      </c>
      <c r="F32" s="350" t="e">
        <f>E32/2</f>
        <v>#DIV/0!</v>
      </c>
      <c r="G32" s="340"/>
      <c r="H32" s="340"/>
      <c r="I32" s="351"/>
      <c r="J32" s="863">
        <f ca="1">SUMPRODUCT(('DATA ENTRY'!P3:P72="BOY")*('DATA ENTRY'!AG3:AG72&gt;13)*('DATA ENTRY'!AG3:AG72&lt;100))</f>
        <v>0</v>
      </c>
      <c r="K32" s="863">
        <f ca="1">SUMPRODUCT(('DATA ENTRY'!P3:P72="GIRL")*('DATA ENTRY'!AG3:AG72&gt;13)*('DATA ENTRY'!AG3:AG72&lt;100))</f>
        <v>0</v>
      </c>
      <c r="L32" s="863">
        <f ca="1">J32+K32</f>
        <v>0</v>
      </c>
      <c r="M32" s="340"/>
      <c r="N32" s="343"/>
    </row>
    <row r="33" spans="1:14">
      <c r="A33" s="339"/>
      <c r="B33" s="348" t="s">
        <v>6</v>
      </c>
      <c r="C33" s="352" t="e">
        <f>SUMIF('વાર્ષિક પરિણામ પત્રક '!B8:B77,"BOY",'વાર્ષિક પરિણામ પત્રક '!AG8:AG77)/COUNTIF('વાર્ષિક પરિણામ પત્રક '!B8:B77,"BOY")</f>
        <v>#DIV/0!</v>
      </c>
      <c r="D33" s="352" t="e">
        <f>SUMIF('વાર્ષિક પરિણામ પત્રક '!B8:B77,"GIRL",'વાર્ષિક પરિણામ પત્રક '!AG8:AG77)/COUNTIF('વાર્ષિક પરિણામ પત્રક '!B8:B77,"GIRL")</f>
        <v>#DIV/0!</v>
      </c>
      <c r="E33" s="352" t="e">
        <f t="shared" ref="E33:E38" si="1">AVERAGE(C33:D33)</f>
        <v>#DIV/0!</v>
      </c>
      <c r="F33" s="350" t="e">
        <f t="shared" ref="F33:F37" si="2">E33/2</f>
        <v>#DIV/0!</v>
      </c>
      <c r="G33" s="340"/>
      <c r="H33" s="340"/>
      <c r="I33" s="351"/>
      <c r="J33" s="863"/>
      <c r="K33" s="863"/>
      <c r="L33" s="863"/>
      <c r="M33" s="340"/>
      <c r="N33" s="343"/>
    </row>
    <row r="34" spans="1:14">
      <c r="A34" s="339"/>
      <c r="B34" s="348" t="s">
        <v>150</v>
      </c>
      <c r="C34" s="352" t="e">
        <f>SUMIF('વાર્ષિક પરિણામ પત્રક '!B8:B77,"BOY",'વાર્ષિક પરિણામ પત્રક '!AO8:AO77)/COUNTIF('વાર્ષિક પરિણામ પત્રક '!B8:B77,"BOY")</f>
        <v>#DIV/0!</v>
      </c>
      <c r="D34" s="352" t="e">
        <f>SUMIF('વાર્ષિક પરિણામ પત્રક '!B8:B77,"GIRL",'વાર્ષિક પરિણામ પત્રક '!AO8:AO77)/COUNTIF('વાર્ષિક પરિણામ પત્રક '!B8:B77,"GIRL")</f>
        <v>#DIV/0!</v>
      </c>
      <c r="E34" s="352" t="e">
        <f t="shared" si="1"/>
        <v>#DIV/0!</v>
      </c>
      <c r="F34" s="350" t="e">
        <f t="shared" si="2"/>
        <v>#DIV/0!</v>
      </c>
      <c r="G34" s="340"/>
      <c r="H34" s="340"/>
      <c r="I34" s="351"/>
      <c r="J34" s="340"/>
      <c r="K34" s="340"/>
      <c r="L34" s="340"/>
      <c r="M34" s="340"/>
      <c r="N34" s="343"/>
    </row>
    <row r="35" spans="1:14">
      <c r="A35" s="339"/>
      <c r="B35" s="348" t="s">
        <v>151</v>
      </c>
      <c r="C35" s="352" t="e">
        <f>SUMIF('વાર્ષિક પરિણામ પત્રક '!B8:B77,"BOY",'વાર્ષિક પરિણામ પત્રક '!AX8:AX77)/COUNTIF('વાર્ષિક પરિણામ પત્રક '!B8:B77,"BOY")</f>
        <v>#DIV/0!</v>
      </c>
      <c r="D35" s="352" t="e">
        <f>SUMIF('વાર્ષિક પરિણામ પત્રક '!B8:B77,"GIRL",'વાર્ષિક પરિણામ પત્રક '!AX8:AX77)/COUNTIF('વાર્ષિક પરિણામ પત્રક '!B8:B77,"GIRL")</f>
        <v>#DIV/0!</v>
      </c>
      <c r="E35" s="352" t="e">
        <f t="shared" si="1"/>
        <v>#DIV/0!</v>
      </c>
      <c r="F35" s="350" t="e">
        <f t="shared" si="2"/>
        <v>#DIV/0!</v>
      </c>
      <c r="G35" s="340"/>
      <c r="H35" s="340"/>
      <c r="I35" s="351"/>
      <c r="J35" s="340"/>
      <c r="K35" s="340"/>
      <c r="L35" s="340"/>
      <c r="M35" s="340"/>
      <c r="N35" s="343"/>
    </row>
    <row r="36" spans="1:14">
      <c r="A36" s="339"/>
      <c r="B36" s="388" t="s">
        <v>205</v>
      </c>
      <c r="C36" s="352" t="e">
        <f>SUMIF('વાર્ષિક પરિણામ પત્રક '!B8:B77,"BOY",'વાર્ષિક પરિણામ પત્રક '!BF8:BF77)/COUNTIF('વાર્ષિક પરિણામ પત્રક '!B8:B77,"BOY")</f>
        <v>#DIV/0!</v>
      </c>
      <c r="D36" s="352" t="e">
        <f>SUMIF('વાર્ષિક પરિણામ પત્રક '!B8:B77,"GIRL",'વાર્ષિક પરિણામ પત્રક '!BF8:BF77)/COUNTIF('વાર્ષિક પરિણામ પત્રક '!B8:B77,"GIRL")</f>
        <v>#DIV/0!</v>
      </c>
      <c r="E36" s="352" t="e">
        <f t="shared" si="1"/>
        <v>#DIV/0!</v>
      </c>
      <c r="F36" s="350" t="e">
        <f t="shared" si="2"/>
        <v>#DIV/0!</v>
      </c>
      <c r="G36" s="340"/>
      <c r="H36" s="340"/>
      <c r="I36" s="351"/>
      <c r="J36" s="340"/>
      <c r="K36" s="340"/>
      <c r="L36" s="340"/>
      <c r="M36" s="340"/>
      <c r="N36" s="343"/>
    </row>
    <row r="37" spans="1:14">
      <c r="A37" s="339"/>
      <c r="B37" s="348" t="s">
        <v>95</v>
      </c>
      <c r="C37" s="352" t="e">
        <f>SUMIF('વાર્ષિક પરિણામ પત્રક '!B8:B77,"BOY",'વાર્ષિક પરિણામ પત્રક '!BN8:BN77)/COUNTIF('વાર્ષિક પરિણામ પત્રક '!B8:B77,"BOY")</f>
        <v>#DIV/0!</v>
      </c>
      <c r="D37" s="352" t="e">
        <f>SUMIF('વાર્ષિક પરિણામ પત્રક '!B8:B77,"GIRL",'વાર્ષિક પરિણામ પત્રક '!BN8:BN77)/COUNTIF('વાર્ષિક પરિણામ પત્રક '!B8:B77,"GIRL")</f>
        <v>#DIV/0!</v>
      </c>
      <c r="E37" s="352" t="e">
        <f t="shared" si="1"/>
        <v>#DIV/0!</v>
      </c>
      <c r="F37" s="350" t="e">
        <f t="shared" si="2"/>
        <v>#DIV/0!</v>
      </c>
      <c r="G37" s="340"/>
      <c r="H37" s="340"/>
      <c r="I37" s="351"/>
      <c r="J37" s="340"/>
      <c r="K37" s="340"/>
      <c r="L37" s="340"/>
      <c r="M37" s="340"/>
      <c r="N37" s="343"/>
    </row>
    <row r="38" spans="1:14" ht="37.5">
      <c r="A38" s="339"/>
      <c r="B38" s="353" t="s">
        <v>153</v>
      </c>
      <c r="C38" s="355" t="e">
        <f>SUMIF('વાર્ષિક પરિણામ પત્રક '!B8:B77,"BOY",'વાર્ષિક પરિણામ પત્રક '!BS8:BS77)/COUNTIF('વાર્ષિક પરિણામ પત્રક '!B8:B77,"BOY")</f>
        <v>#DIV/0!</v>
      </c>
      <c r="D38" s="355" t="e">
        <f>SUMIF('વાર્ષિક પરિણામ પત્રક '!B8:B77,"GIRL",'વાર્ષિક પરિણામ પત્રક '!BS8:BS77)/COUNTIF('વાર્ષિક પરિણામ પત્રક '!B8:B77,"GIRL")</f>
        <v>#DIV/0!</v>
      </c>
      <c r="E38" s="355" t="e">
        <f t="shared" si="1"/>
        <v>#DIV/0!</v>
      </c>
      <c r="F38" s="356" t="e">
        <f>E38/4</f>
        <v>#DIV/0!</v>
      </c>
      <c r="G38" s="340"/>
      <c r="H38" s="340"/>
      <c r="I38" s="351"/>
      <c r="J38" s="340"/>
      <c r="K38" s="340"/>
      <c r="L38" s="340"/>
      <c r="M38" s="340"/>
      <c r="N38" s="343"/>
    </row>
    <row r="39" spans="1:14" ht="38.450000000000003" customHeight="1">
      <c r="A39" s="339"/>
      <c r="B39" s="855" t="s">
        <v>167</v>
      </c>
      <c r="C39" s="856"/>
      <c r="D39" s="856"/>
      <c r="E39" s="355" t="e">
        <f>SUM(E31:E38)</f>
        <v>#DIV/0!</v>
      </c>
      <c r="F39" s="356" t="e">
        <f>E39/18</f>
        <v>#DIV/0!</v>
      </c>
      <c r="G39" s="340"/>
      <c r="H39" s="340"/>
      <c r="I39" s="351"/>
      <c r="J39" s="340"/>
      <c r="K39" s="340"/>
      <c r="L39" s="340"/>
      <c r="M39" s="340"/>
      <c r="N39" s="343"/>
    </row>
    <row r="40" spans="1:14" ht="13.9" customHeight="1" thickBot="1">
      <c r="A40" s="335"/>
      <c r="B40" s="357"/>
      <c r="C40" s="357"/>
      <c r="D40" s="357"/>
      <c r="E40" s="357"/>
      <c r="F40" s="357"/>
      <c r="G40" s="357"/>
      <c r="H40" s="357"/>
      <c r="I40" s="357"/>
      <c r="J40" s="357"/>
      <c r="K40" s="357"/>
      <c r="L40" s="357"/>
      <c r="M40" s="357"/>
      <c r="N40" s="338"/>
    </row>
    <row r="41" spans="1:14"/>
  </sheetData>
  <sheetProtection password="F90B" sheet="1" objects="1" scenarios="1" formatCells="0"/>
  <customSheetViews>
    <customSheetView guid="{EA6B0EC3-BB73-4DF1-A5C6-38A113AF26EE}" showGridLines="0">
      <selection activeCell="C2" sqref="C2:K2"/>
      <pageMargins left="0.25" right="0.25" top="0.5" bottom="0.25" header="0.3" footer="0.3"/>
      <printOptions horizontalCentered="1"/>
      <pageSetup paperSize="9" orientation="portrait" blackAndWhite="1" verticalDpi="0" r:id="rId1"/>
    </customSheetView>
  </customSheetViews>
  <mergeCells count="29">
    <mergeCell ref="C6:G6"/>
    <mergeCell ref="C2:K2"/>
    <mergeCell ref="C4:D4"/>
    <mergeCell ref="J16:L16"/>
    <mergeCell ref="C18:F18"/>
    <mergeCell ref="C12:F12"/>
    <mergeCell ref="C13:F13"/>
    <mergeCell ref="B16:G16"/>
    <mergeCell ref="C8:F8"/>
    <mergeCell ref="C9:F9"/>
    <mergeCell ref="C10:F10"/>
    <mergeCell ref="C11:F11"/>
    <mergeCell ref="J29:L30"/>
    <mergeCell ref="J32:J33"/>
    <mergeCell ref="K32:K33"/>
    <mergeCell ref="L32:L33"/>
    <mergeCell ref="C21:F21"/>
    <mergeCell ref="C22:F22"/>
    <mergeCell ref="C23:F23"/>
    <mergeCell ref="C24:F24"/>
    <mergeCell ref="C25:F25"/>
    <mergeCell ref="C26:F26"/>
    <mergeCell ref="F29:F30"/>
    <mergeCell ref="B39:D39"/>
    <mergeCell ref="B29:B30"/>
    <mergeCell ref="C29:D29"/>
    <mergeCell ref="E29:E30"/>
    <mergeCell ref="C19:F19"/>
    <mergeCell ref="C20:F20"/>
  </mergeCells>
  <printOptions horizontalCentered="1"/>
  <pageMargins left="0.25" right="0.25" top="0.5" bottom="0.25" header="0.3" footer="0.3"/>
  <pageSetup paperSize="9" orientation="portrait" blackAndWhite="1" verticalDpi="0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1"/>
  <dimension ref="A1:AX71"/>
  <sheetViews>
    <sheetView topLeftCell="AZ1" workbookViewId="0">
      <selection activeCell="BG16" sqref="BG16"/>
    </sheetView>
  </sheetViews>
  <sheetFormatPr defaultColWidth="8.85546875" defaultRowHeight="16.5"/>
  <cols>
    <col min="1" max="1" width="6.85546875" style="22" hidden="1" customWidth="1"/>
    <col min="2" max="2" width="28.42578125" style="363" hidden="1" customWidth="1"/>
    <col min="3" max="7" width="0" style="22" hidden="1" customWidth="1"/>
    <col min="8" max="8" width="20.28515625" style="364" hidden="1" customWidth="1"/>
    <col min="9" max="9" width="9" style="22" hidden="1" customWidth="1"/>
    <col min="10" max="10" width="0" style="22" hidden="1" customWidth="1"/>
    <col min="11" max="11" width="22.140625" style="363" hidden="1" customWidth="1"/>
    <col min="12" max="12" width="0" style="22" hidden="1" customWidth="1"/>
    <col min="13" max="14" width="6" style="22" hidden="1" customWidth="1"/>
    <col min="15" max="15" width="22" style="363" hidden="1" customWidth="1"/>
    <col min="16" max="16" width="22.140625" style="363" hidden="1" customWidth="1"/>
    <col min="17" max="17" width="0" style="22" hidden="1" customWidth="1"/>
    <col min="18" max="19" width="6" style="22" hidden="1" customWidth="1"/>
    <col min="20" max="20" width="22" style="363" hidden="1" customWidth="1"/>
    <col min="21" max="21" width="22.140625" style="363" hidden="1" customWidth="1"/>
    <col min="22" max="22" width="0" style="22" hidden="1" customWidth="1"/>
    <col min="23" max="24" width="6" style="22" hidden="1" customWidth="1"/>
    <col min="25" max="25" width="22" style="363" hidden="1" customWidth="1"/>
    <col min="26" max="26" width="22.140625" style="363" hidden="1" customWidth="1"/>
    <col min="27" max="27" width="0" style="22" hidden="1" customWidth="1"/>
    <col min="28" max="29" width="6" style="22" hidden="1" customWidth="1"/>
    <col min="30" max="30" width="22" style="363" hidden="1" customWidth="1"/>
    <col min="31" max="31" width="22.140625" style="363" hidden="1" customWidth="1"/>
    <col min="32" max="32" width="0" style="22" hidden="1" customWidth="1"/>
    <col min="33" max="34" width="6" style="22" hidden="1" customWidth="1"/>
    <col min="35" max="35" width="22" style="363" hidden="1" customWidth="1"/>
    <col min="36" max="36" width="22.140625" style="363" hidden="1" customWidth="1"/>
    <col min="37" max="37" width="0" style="22" hidden="1" customWidth="1"/>
    <col min="38" max="39" width="6" style="22" hidden="1" customWidth="1"/>
    <col min="40" max="40" width="22" style="363" hidden="1" customWidth="1"/>
    <col min="41" max="41" width="22.140625" style="363" hidden="1" customWidth="1"/>
    <col min="42" max="42" width="0" style="22" hidden="1" customWidth="1"/>
    <col min="43" max="44" width="6" style="22" hidden="1" customWidth="1"/>
    <col min="45" max="45" width="22" style="363" hidden="1" customWidth="1"/>
    <col min="46" max="46" width="22.140625" style="363" hidden="1" customWidth="1"/>
    <col min="47" max="47" width="0" style="22" hidden="1" customWidth="1"/>
    <col min="48" max="49" width="6" style="22" hidden="1" customWidth="1"/>
    <col min="50" max="50" width="22" style="363" hidden="1" customWidth="1"/>
    <col min="51" max="51" width="0" style="363" hidden="1" customWidth="1"/>
    <col min="52" max="16384" width="8.85546875" style="363"/>
  </cols>
  <sheetData>
    <row r="1" spans="1:50">
      <c r="A1" s="363" t="s">
        <v>163</v>
      </c>
      <c r="B1" s="363" t="s">
        <v>121</v>
      </c>
      <c r="C1" s="363" t="s">
        <v>145</v>
      </c>
      <c r="D1" s="363" t="s">
        <v>164</v>
      </c>
      <c r="E1" s="363" t="s">
        <v>165</v>
      </c>
      <c r="F1" s="363" t="s">
        <v>166</v>
      </c>
      <c r="G1" s="363" t="s">
        <v>165</v>
      </c>
      <c r="H1" s="364" t="s">
        <v>121</v>
      </c>
      <c r="I1" s="363" t="s">
        <v>166</v>
      </c>
      <c r="J1" s="363" t="s">
        <v>145</v>
      </c>
      <c r="L1" s="363" t="s">
        <v>4</v>
      </c>
      <c r="M1" s="363" t="s">
        <v>165</v>
      </c>
      <c r="N1" s="363"/>
      <c r="O1" s="363" t="s">
        <v>121</v>
      </c>
      <c r="Q1" s="363" t="s">
        <v>5</v>
      </c>
      <c r="R1" s="363" t="s">
        <v>165</v>
      </c>
      <c r="S1" s="363"/>
      <c r="T1" s="363" t="s">
        <v>121</v>
      </c>
      <c r="V1" s="363" t="s">
        <v>6</v>
      </c>
      <c r="W1" s="363" t="s">
        <v>165</v>
      </c>
      <c r="X1" s="363"/>
      <c r="Y1" s="363" t="s">
        <v>121</v>
      </c>
      <c r="AA1" s="363" t="s">
        <v>150</v>
      </c>
      <c r="AB1" s="363" t="s">
        <v>165</v>
      </c>
      <c r="AC1" s="363"/>
      <c r="AD1" s="363" t="s">
        <v>121</v>
      </c>
      <c r="AF1" s="363" t="s">
        <v>168</v>
      </c>
      <c r="AG1" s="363" t="s">
        <v>165</v>
      </c>
      <c r="AH1" s="363"/>
      <c r="AI1" s="363" t="s">
        <v>121</v>
      </c>
      <c r="AK1" s="363" t="s">
        <v>152</v>
      </c>
      <c r="AL1" s="363" t="s">
        <v>165</v>
      </c>
      <c r="AM1" s="363"/>
      <c r="AN1" s="363" t="s">
        <v>121</v>
      </c>
      <c r="AP1" s="363" t="s">
        <v>95</v>
      </c>
      <c r="AQ1" s="363" t="s">
        <v>165</v>
      </c>
      <c r="AR1" s="363"/>
      <c r="AS1" s="363" t="s">
        <v>121</v>
      </c>
      <c r="AU1" s="363" t="s">
        <v>169</v>
      </c>
      <c r="AV1" s="363" t="s">
        <v>165</v>
      </c>
      <c r="AW1" s="363"/>
      <c r="AX1" s="363" t="s">
        <v>121</v>
      </c>
    </row>
    <row r="2" spans="1:50">
      <c r="A2" s="22">
        <v>1</v>
      </c>
      <c r="B2" s="363" t="str">
        <f>'વાર્ષિક પરિણામ પત્રક '!D8</f>
        <v/>
      </c>
      <c r="C2" s="22" t="str">
        <f>'વાર્ષિક પરિણામ પત્રક '!BT8</f>
        <v>A</v>
      </c>
      <c r="D2" s="22">
        <f>'વાર્ષિક પરિણામ પત્રક '!BU8</f>
        <v>321</v>
      </c>
      <c r="E2" s="22">
        <f>RANK(D2,D2:D71)</f>
        <v>1</v>
      </c>
      <c r="F2" s="365">
        <f>'વાર્ષિક પરિણામ પત્રક '!BV8</f>
        <v>17.833333333333332</v>
      </c>
      <c r="G2" s="22">
        <f>SMALL(E$2:E$71,ROW()-1)</f>
        <v>1</v>
      </c>
      <c r="H2" s="284" t="str">
        <f t="array" ref="H2">INDEX(B$2:B$71,SMALL(IF(E$2:E$71=G2,ROW(E$2:E$71)-ROW(G$2)+1),COUNTIF(G$2:G2,G2)))</f>
        <v/>
      </c>
      <c r="I2" s="365">
        <f>LARGE(F$2:F$71,ROW()-1)</f>
        <v>17.833333333333332</v>
      </c>
      <c r="J2" s="22" t="str">
        <f t="shared" ref="J2:J65" si="0">IF(I2&gt;79.94,"A",IF(I2&gt;64.94,"B",IF(I2&gt;49.94,"C",IF(I2&gt;34.94,"D",IF(I2&gt;0,"E","")))))</f>
        <v>E</v>
      </c>
      <c r="K2" s="363" t="str">
        <f>'વાર્ષિક પરિણામ પત્રક '!D8</f>
        <v/>
      </c>
      <c r="L2" s="22">
        <f>'વાર્ષિક પરિણામ પત્રક '!N8</f>
        <v>0</v>
      </c>
      <c r="M2" s="22">
        <f>RANK(L2,L2:L71)</f>
        <v>1</v>
      </c>
      <c r="N2" s="22">
        <f>SMALL(M$2:M$71,ROW()-1)</f>
        <v>1</v>
      </c>
      <c r="O2" s="363" t="str">
        <f t="array" ref="O2">INDEX(K$2:K$71,SMALL(IF(M$2:M$71=N2,ROW(M$2:M$71)-ROW(N$2)+1),COUNTIF(N$2:N2,N2)))</f>
        <v/>
      </c>
      <c r="P2" s="363" t="str">
        <f>'વાર્ષિક પરિણામ પત્રક '!D8</f>
        <v/>
      </c>
      <c r="Q2" s="22">
        <f>'વાર્ષિક પરિણામ પત્રક '!Y8</f>
        <v>0</v>
      </c>
      <c r="R2" s="22">
        <f>RANK(Q2,Q2:Q71)</f>
        <v>1</v>
      </c>
      <c r="S2" s="22">
        <f>SMALL(R$2:R$71,ROW()-1)</f>
        <v>1</v>
      </c>
      <c r="T2" s="363" t="str">
        <f t="array" ref="T2">INDEX(P$2:P$71,SMALL(IF(R$2:R$71=S2,ROW(R$2:R$71)-ROW(S$2)+1),COUNTIF(S$2:S2,S2)))</f>
        <v/>
      </c>
      <c r="U2" s="363" t="str">
        <f>'વાર્ષિક પરિણામ પત્રક '!D8</f>
        <v/>
      </c>
      <c r="V2" s="22">
        <f>'વાર્ષિક પરિણામ પત્રક '!AG8</f>
        <v>0</v>
      </c>
      <c r="W2" s="22">
        <f>RANK(V2,V2:V71)</f>
        <v>1</v>
      </c>
      <c r="X2" s="22">
        <f>SMALL(W$2:W$71,ROW()-1)</f>
        <v>1</v>
      </c>
      <c r="Y2" s="363" t="str">
        <f t="array" ref="Y2">INDEX(U$2:U$71,SMALL(IF(W$2:W$71=X2,ROW(W$2:W$71)-ROW(X$2)+1),COUNTIF(X$2:X2,X2)))</f>
        <v/>
      </c>
      <c r="Z2" s="363" t="str">
        <f>'વાર્ષિક પરિણામ પત્રક '!D8</f>
        <v/>
      </c>
      <c r="AA2" s="22">
        <f>'વાર્ષિક પરિણામ પત્રક '!AO8</f>
        <v>0</v>
      </c>
      <c r="AB2" s="22">
        <f>RANK(AA2,AA2:AA71)</f>
        <v>1</v>
      </c>
      <c r="AC2" s="22">
        <f>SMALL(AB$2:AB$71,ROW()-1)</f>
        <v>1</v>
      </c>
      <c r="AD2" s="363" t="str">
        <f t="array" ref="AD2">INDEX(Z$2:Z$71,SMALL(IF(AB$2:AB$71=AC2,ROW(AB$2:AB$71)-ROW(AC$2)+1),COUNTIF(AC$2:AC2,AC2)))</f>
        <v/>
      </c>
      <c r="AE2" s="363" t="str">
        <f>'વાર્ષિક પરિણામ પત્રક '!D8</f>
        <v/>
      </c>
      <c r="AF2" s="22">
        <f>'વાર્ષિક પરિણામ પત્રક '!AX8</f>
        <v>0</v>
      </c>
      <c r="AG2" s="22">
        <f>RANK(AF2,AF2:AF71)</f>
        <v>1</v>
      </c>
      <c r="AH2" s="22">
        <f>SMALL(AG$2:AG$71,ROW()-1)</f>
        <v>1</v>
      </c>
      <c r="AI2" s="363" t="str">
        <f t="array" ref="AI2">INDEX(AE$2:AE$71,SMALL(IF(AG$2:AG$71=AH2,ROW(AG$2:AG$71)-ROW(AH$2)+1),COUNTIF(AH$2:AH2,AH2)))</f>
        <v/>
      </c>
      <c r="AJ2" s="363" t="str">
        <f>'વાર્ષિક પરિણામ પત્રક '!D8</f>
        <v/>
      </c>
      <c r="AK2" s="22">
        <f>'વાર્ષિક પરિણામ પત્રક '!BF8</f>
        <v>0</v>
      </c>
      <c r="AL2" s="22">
        <f>RANK(AK2,AK2:AK71)</f>
        <v>1</v>
      </c>
      <c r="AM2" s="22">
        <f>SMALL(AL$2:AL$71,ROW()-1)</f>
        <v>1</v>
      </c>
      <c r="AN2" s="363" t="str">
        <f t="array" ref="AN2">INDEX(AJ$2:AJ$71,SMALL(IF(AL$2:AL$71=AM2,ROW(AL$2:AL$71)-ROW(AM$2)+1),COUNTIF(AM$2:AM2,AM2)))</f>
        <v/>
      </c>
      <c r="AO2" s="363" t="str">
        <f>'વાર્ષિક પરિણામ પત્રક '!D8</f>
        <v/>
      </c>
      <c r="AP2" s="22">
        <f>'વાર્ષિક પરિણામ પત્રક '!BN8</f>
        <v>0</v>
      </c>
      <c r="AQ2" s="22">
        <f>RANK(AP2,AP2:AP71)</f>
        <v>1</v>
      </c>
      <c r="AR2" s="22">
        <f>SMALL(AQ$2:AQ$71,ROW()-1)</f>
        <v>1</v>
      </c>
      <c r="AS2" s="363" t="str">
        <f t="array" ref="AS2">INDEX(AO$2:AO$71,SMALL(IF(AQ$2:AQ$71=AR2,ROW(AQ$2:AQ$71)-ROW(AR$2)+1),COUNTIF(AR$2:AR2,AR2)))</f>
        <v/>
      </c>
      <c r="AT2" s="363" t="str">
        <f>'વાર્ષિક પરિણામ પત્રક '!D8</f>
        <v/>
      </c>
      <c r="AU2" s="22">
        <f>'વાર્ષિક પરિણામ પત્રક '!BS8</f>
        <v>321</v>
      </c>
      <c r="AV2" s="22">
        <f>RANK(AU2,AU2:AU71)</f>
        <v>1</v>
      </c>
      <c r="AW2" s="22">
        <f>SMALL(AV$2:AV$71,ROW()-1)</f>
        <v>1</v>
      </c>
      <c r="AX2" s="363" t="str">
        <f t="array" ref="AX2">INDEX(AT$2:AT$71,SMALL(IF(AV$2:AV$71=AW2,ROW(AV$2:AV$71)-ROW(AW$2)+1),COUNTIF(AW$2:AW2,AW2)))</f>
        <v/>
      </c>
    </row>
    <row r="3" spans="1:50">
      <c r="A3" s="22">
        <v>2</v>
      </c>
      <c r="B3" s="363" t="str">
        <f>'વાર્ષિક પરિણામ પત્રક '!D9</f>
        <v/>
      </c>
      <c r="C3" s="22" t="str">
        <f>'વાર્ષિક પરિણામ પત્રક '!BT9</f>
        <v/>
      </c>
      <c r="D3" s="22">
        <f>'વાર્ષિક પરિણામ પત્રક '!BU9</f>
        <v>0</v>
      </c>
      <c r="E3" s="22">
        <f>RANK(D3,D2:D71)</f>
        <v>2</v>
      </c>
      <c r="F3" s="365">
        <f>'વાર્ષિક પરિણામ પત્રક '!BV9</f>
        <v>0</v>
      </c>
      <c r="G3" s="22">
        <f t="shared" ref="G3:G66" si="1">SMALL(E$2:E$71,ROW()-1)</f>
        <v>2</v>
      </c>
      <c r="H3" s="284" t="str">
        <f t="array" ref="H3">INDEX(B$2:B$71,SMALL(IF(E$2:E$71=G3,ROW(E$2:E$71)-ROW(G$2)+1),COUNTIF(G$2:G3,G3)))</f>
        <v/>
      </c>
      <c r="I3" s="365">
        <f t="shared" ref="I3:I66" si="2">LARGE(F$2:F$71,ROW()-1)</f>
        <v>0</v>
      </c>
      <c r="J3" s="22" t="str">
        <f t="shared" si="0"/>
        <v/>
      </c>
      <c r="K3" s="363" t="str">
        <f>'વાર્ષિક પરિણામ પત્રક '!D9</f>
        <v/>
      </c>
      <c r="L3" s="22">
        <f>'વાર્ષિક પરિણામ પત્રક '!N9</f>
        <v>0</v>
      </c>
      <c r="M3" s="22">
        <f>RANK(L3,L2:L71)</f>
        <v>1</v>
      </c>
      <c r="N3" s="22">
        <f t="shared" ref="N3:N66" si="3">SMALL(M$2:M$71,ROW()-1)</f>
        <v>1</v>
      </c>
      <c r="O3" s="363" t="str">
        <f t="array" ref="O3">INDEX(K$2:K$71,SMALL(IF(M$2:M$71=N3,ROW(M$2:M$71)-ROW(N$2)+1),COUNTIF(N$2:N3,N3)))</f>
        <v/>
      </c>
      <c r="P3" s="363" t="str">
        <f>'વાર્ષિક પરિણામ પત્રક '!D9</f>
        <v/>
      </c>
      <c r="Q3" s="22">
        <f>'વાર્ષિક પરિણામ પત્રક '!Y9</f>
        <v>0</v>
      </c>
      <c r="R3" s="22">
        <f>RANK(Q3,Q2:Q71)</f>
        <v>1</v>
      </c>
      <c r="S3" s="22">
        <f t="shared" ref="S3:S66" si="4">SMALL(R$2:R$71,ROW()-1)</f>
        <v>1</v>
      </c>
      <c r="T3" s="363" t="str">
        <f t="array" ref="T3">INDEX(P$2:P$71,SMALL(IF(R$2:R$71=S3,ROW(R$2:R$71)-ROW(S$2)+1),COUNTIF(S$2:S3,S3)))</f>
        <v/>
      </c>
      <c r="U3" s="363" t="str">
        <f>'વાર્ષિક પરિણામ પત્રક '!D9</f>
        <v/>
      </c>
      <c r="V3" s="22">
        <f>'વાર્ષિક પરિણામ પત્રક '!AG9</f>
        <v>0</v>
      </c>
      <c r="W3" s="22">
        <f>RANK(V3,V2:V71)</f>
        <v>1</v>
      </c>
      <c r="X3" s="22">
        <f t="shared" ref="X3:X66" si="5">SMALL(W$2:W$71,ROW()-1)</f>
        <v>1</v>
      </c>
      <c r="Y3" s="363" t="str">
        <f t="array" ref="Y3">INDEX(U$2:U$71,SMALL(IF(W$2:W$71=X3,ROW(W$2:W$71)-ROW(X$2)+1),COUNTIF(X$2:X3,X3)))</f>
        <v/>
      </c>
      <c r="Z3" s="363" t="str">
        <f>'વાર્ષિક પરિણામ પત્રક '!D9</f>
        <v/>
      </c>
      <c r="AA3" s="22">
        <f>'વાર્ષિક પરિણામ પત્રક '!AO9</f>
        <v>0</v>
      </c>
      <c r="AB3" s="22">
        <f>RANK(AA3,AA2:AA71)</f>
        <v>1</v>
      </c>
      <c r="AC3" s="22">
        <f t="shared" ref="AC3:AC66" si="6">SMALL(AB$2:AB$71,ROW()-1)</f>
        <v>1</v>
      </c>
      <c r="AD3" s="363" t="str">
        <f t="array" ref="AD3">INDEX(Z$2:Z$71,SMALL(IF(AB$2:AB$71=AC3,ROW(AB$2:AB$71)-ROW(AC$2)+1),COUNTIF(AC$2:AC3,AC3)))</f>
        <v/>
      </c>
      <c r="AE3" s="363" t="str">
        <f>'વાર્ષિક પરિણામ પત્રક '!D9</f>
        <v/>
      </c>
      <c r="AF3" s="22">
        <f>'વાર્ષિક પરિણામ પત્રક '!AX9</f>
        <v>0</v>
      </c>
      <c r="AG3" s="22">
        <f>RANK(AF3,AF2:AF71)</f>
        <v>1</v>
      </c>
      <c r="AH3" s="22">
        <f t="shared" ref="AH3:AH66" si="7">SMALL(AG$2:AG$71,ROW()-1)</f>
        <v>1</v>
      </c>
      <c r="AI3" s="363" t="str">
        <f t="array" ref="AI3">INDEX(AE$2:AE$71,SMALL(IF(AG$2:AG$71=AH3,ROW(AG$2:AG$71)-ROW(AH$2)+1),COUNTIF(AH$2:AH3,AH3)))</f>
        <v/>
      </c>
      <c r="AJ3" s="363" t="str">
        <f>'વાર્ષિક પરિણામ પત્રક '!D9</f>
        <v/>
      </c>
      <c r="AK3" s="22">
        <f>'વાર્ષિક પરિણામ પત્રક '!BF9</f>
        <v>0</v>
      </c>
      <c r="AL3" s="22">
        <f>RANK(AK3,AK2:AK71)</f>
        <v>1</v>
      </c>
      <c r="AM3" s="22">
        <f t="shared" ref="AM3:AM66" si="8">SMALL(AL$2:AL$71,ROW()-1)</f>
        <v>1</v>
      </c>
      <c r="AN3" s="363" t="str">
        <f t="array" ref="AN3">INDEX(AJ$2:AJ$71,SMALL(IF(AL$2:AL$71=AM3,ROW(AL$2:AL$71)-ROW(AM$2)+1),COUNTIF(AM$2:AM3,AM3)))</f>
        <v/>
      </c>
      <c r="AO3" s="363" t="str">
        <f>'વાર્ષિક પરિણામ પત્રક '!D9</f>
        <v/>
      </c>
      <c r="AP3" s="22">
        <f>'વાર્ષિક પરિણામ પત્રક '!BN9</f>
        <v>0</v>
      </c>
      <c r="AQ3" s="22">
        <f>RANK(AP3,AP2:AP71)</f>
        <v>1</v>
      </c>
      <c r="AR3" s="22">
        <f t="shared" ref="AR3:AR66" si="9">SMALL(AQ$2:AQ$71,ROW()-1)</f>
        <v>1</v>
      </c>
      <c r="AS3" s="363" t="str">
        <f t="array" ref="AS3">INDEX(AO$2:AO$71,SMALL(IF(AQ$2:AQ$71=AR3,ROW(AQ$2:AQ$71)-ROW(AR$2)+1),COUNTIF(AR$2:AR3,AR3)))</f>
        <v/>
      </c>
      <c r="AT3" s="363" t="str">
        <f>'વાર્ષિક પરિણામ પત્રક '!D9</f>
        <v/>
      </c>
      <c r="AU3" s="22">
        <f>'વાર્ષિક પરિણામ પત્રક '!BS9</f>
        <v>0</v>
      </c>
      <c r="AV3" s="22">
        <f>RANK(AU3,AU2:AU71)</f>
        <v>2</v>
      </c>
      <c r="AW3" s="22">
        <f t="shared" ref="AW3:AW66" si="10">SMALL(AV$2:AV$71,ROW()-1)</f>
        <v>2</v>
      </c>
      <c r="AX3" s="363" t="str">
        <f t="array" ref="AX3">INDEX(AT$2:AT$71,SMALL(IF(AV$2:AV$71=AW3,ROW(AV$2:AV$71)-ROW(AW$2)+1),COUNTIF(AW$2:AW3,AW3)))</f>
        <v/>
      </c>
    </row>
    <row r="4" spans="1:50">
      <c r="A4" s="22">
        <v>3</v>
      </c>
      <c r="B4" s="363" t="str">
        <f>'વાર્ષિક પરિણામ પત્રક '!D10</f>
        <v/>
      </c>
      <c r="C4" s="22" t="str">
        <f>'વાર્ષિક પરિણામ પત્રક '!BT10</f>
        <v/>
      </c>
      <c r="D4" s="22">
        <f>'વાર્ષિક પરિણામ પત્રક '!BU10</f>
        <v>0</v>
      </c>
      <c r="E4" s="22">
        <f>RANK(D4,D2:D71)</f>
        <v>2</v>
      </c>
      <c r="F4" s="365">
        <f>'વાર્ષિક પરિણામ પત્રક '!BV10</f>
        <v>0</v>
      </c>
      <c r="G4" s="22">
        <f t="shared" si="1"/>
        <v>2</v>
      </c>
      <c r="H4" s="284" t="str">
        <f t="array" ref="H4">INDEX(B$2:B$71,SMALL(IF(E$2:E$71=G4,ROW(E$2:E$71)-ROW(G$2)+1),COUNTIF(G$2:G4,G4)))</f>
        <v/>
      </c>
      <c r="I4" s="365">
        <f t="shared" si="2"/>
        <v>0</v>
      </c>
      <c r="J4" s="22" t="str">
        <f t="shared" si="0"/>
        <v/>
      </c>
      <c r="K4" s="363" t="str">
        <f>'વાર્ષિક પરિણામ પત્રક '!D10</f>
        <v/>
      </c>
      <c r="L4" s="22">
        <f>'વાર્ષિક પરિણામ પત્રક '!N10</f>
        <v>0</v>
      </c>
      <c r="M4" s="22">
        <f>RANK(L4,L2:L71)</f>
        <v>1</v>
      </c>
      <c r="N4" s="22">
        <f t="shared" si="3"/>
        <v>1</v>
      </c>
      <c r="O4" s="363" t="str">
        <f t="array" ref="O4">INDEX(K$2:K$71,SMALL(IF(M$2:M$71=N4,ROW(M$2:M$71)-ROW(N$2)+1),COUNTIF(N$2:N4,N4)))</f>
        <v/>
      </c>
      <c r="P4" s="363" t="str">
        <f>'વાર્ષિક પરિણામ પત્રક '!D10</f>
        <v/>
      </c>
      <c r="Q4" s="22">
        <f>'વાર્ષિક પરિણામ પત્રક '!Y10</f>
        <v>0</v>
      </c>
      <c r="R4" s="22">
        <f>RANK(Q4,Q2:Q71)</f>
        <v>1</v>
      </c>
      <c r="S4" s="22">
        <f t="shared" si="4"/>
        <v>1</v>
      </c>
      <c r="T4" s="363" t="str">
        <f t="array" ref="T4">INDEX(P$2:P$71,SMALL(IF(R$2:R$71=S4,ROW(R$2:R$71)-ROW(S$2)+1),COUNTIF(S$2:S4,S4)))</f>
        <v/>
      </c>
      <c r="U4" s="363" t="str">
        <f>'વાર્ષિક પરિણામ પત્રક '!D10</f>
        <v/>
      </c>
      <c r="V4" s="22">
        <f>'વાર્ષિક પરિણામ પત્રક '!AG10</f>
        <v>0</v>
      </c>
      <c r="W4" s="22">
        <f>RANK(V4,V2:V71)</f>
        <v>1</v>
      </c>
      <c r="X4" s="22">
        <f t="shared" si="5"/>
        <v>1</v>
      </c>
      <c r="Y4" s="363" t="str">
        <f t="array" ref="Y4">INDEX(U$2:U$71,SMALL(IF(W$2:W$71=X4,ROW(W$2:W$71)-ROW(X$2)+1),COUNTIF(X$2:X4,X4)))</f>
        <v/>
      </c>
      <c r="Z4" s="363" t="str">
        <f>'વાર્ષિક પરિણામ પત્રક '!D10</f>
        <v/>
      </c>
      <c r="AA4" s="22">
        <f>'વાર્ષિક પરિણામ પત્રક '!AO10</f>
        <v>0</v>
      </c>
      <c r="AB4" s="22">
        <f>RANK(AA4,AA2:AA71)</f>
        <v>1</v>
      </c>
      <c r="AC4" s="22">
        <f t="shared" si="6"/>
        <v>1</v>
      </c>
      <c r="AD4" s="363" t="str">
        <f t="array" ref="AD4">INDEX(Z$2:Z$71,SMALL(IF(AB$2:AB$71=AC4,ROW(AB$2:AB$71)-ROW(AC$2)+1),COUNTIF(AC$2:AC4,AC4)))</f>
        <v/>
      </c>
      <c r="AE4" s="363" t="str">
        <f>'વાર્ષિક પરિણામ પત્રક '!D10</f>
        <v/>
      </c>
      <c r="AF4" s="22">
        <f>'વાર્ષિક પરિણામ પત્રક '!AX10</f>
        <v>0</v>
      </c>
      <c r="AG4" s="22">
        <f>RANK(AF4,AF2:AF71)</f>
        <v>1</v>
      </c>
      <c r="AH4" s="22">
        <f t="shared" si="7"/>
        <v>1</v>
      </c>
      <c r="AI4" s="363" t="str">
        <f t="array" ref="AI4">INDEX(AE$2:AE$71,SMALL(IF(AG$2:AG$71=AH4,ROW(AG$2:AG$71)-ROW(AH$2)+1),COUNTIF(AH$2:AH4,AH4)))</f>
        <v/>
      </c>
      <c r="AJ4" s="363" t="str">
        <f>'વાર્ષિક પરિણામ પત્રક '!D10</f>
        <v/>
      </c>
      <c r="AK4" s="22">
        <f>'વાર્ષિક પરિણામ પત્રક '!BF10</f>
        <v>0</v>
      </c>
      <c r="AL4" s="22">
        <f>RANK(AK4,AK2:AK71)</f>
        <v>1</v>
      </c>
      <c r="AM4" s="22">
        <f t="shared" si="8"/>
        <v>1</v>
      </c>
      <c r="AN4" s="363" t="str">
        <f t="array" ref="AN4">INDEX(AJ$2:AJ$71,SMALL(IF(AL$2:AL$71=AM4,ROW(AL$2:AL$71)-ROW(AM$2)+1),COUNTIF(AM$2:AM4,AM4)))</f>
        <v/>
      </c>
      <c r="AO4" s="363" t="str">
        <f>'વાર્ષિક પરિણામ પત્રક '!D10</f>
        <v/>
      </c>
      <c r="AP4" s="22">
        <f>'વાર્ષિક પરિણામ પત્રક '!BN10</f>
        <v>0</v>
      </c>
      <c r="AQ4" s="22">
        <f>RANK(AP4,AP2:AP71)</f>
        <v>1</v>
      </c>
      <c r="AR4" s="22">
        <f t="shared" si="9"/>
        <v>1</v>
      </c>
      <c r="AS4" s="363" t="str">
        <f t="array" ref="AS4">INDEX(AO$2:AO$71,SMALL(IF(AQ$2:AQ$71=AR4,ROW(AQ$2:AQ$71)-ROW(AR$2)+1),COUNTIF(AR$2:AR4,AR4)))</f>
        <v/>
      </c>
      <c r="AT4" s="363" t="str">
        <f>'વાર્ષિક પરિણામ પત્રક '!D10</f>
        <v/>
      </c>
      <c r="AU4" s="22">
        <f>'વાર્ષિક પરિણામ પત્રક '!BS10</f>
        <v>0</v>
      </c>
      <c r="AV4" s="22">
        <f>RANK(AU4,AU2:AU71)</f>
        <v>2</v>
      </c>
      <c r="AW4" s="22">
        <f t="shared" si="10"/>
        <v>2</v>
      </c>
      <c r="AX4" s="363" t="str">
        <f t="array" ref="AX4">INDEX(AT$2:AT$71,SMALL(IF(AV$2:AV$71=AW4,ROW(AV$2:AV$71)-ROW(AW$2)+1),COUNTIF(AW$2:AW4,AW4)))</f>
        <v/>
      </c>
    </row>
    <row r="5" spans="1:50">
      <c r="A5" s="22">
        <v>4</v>
      </c>
      <c r="B5" s="363" t="str">
        <f>'વાર્ષિક પરિણામ પત્રક '!D11</f>
        <v/>
      </c>
      <c r="C5" s="22" t="str">
        <f>'વાર્ષિક પરિણામ પત્રક '!BT11</f>
        <v/>
      </c>
      <c r="D5" s="22">
        <f>'વાર્ષિક પરિણામ પત્રક '!BU11</f>
        <v>0</v>
      </c>
      <c r="E5" s="22">
        <f>RANK(D5,D2:D71)</f>
        <v>2</v>
      </c>
      <c r="F5" s="365">
        <f>'વાર્ષિક પરિણામ પત્રક '!BV11</f>
        <v>0</v>
      </c>
      <c r="G5" s="22">
        <f t="shared" si="1"/>
        <v>2</v>
      </c>
      <c r="H5" s="284" t="str">
        <f t="array" ref="H5">INDEX(B$2:B$71,SMALL(IF(E$2:E$71=G5,ROW(E$2:E$71)-ROW(G$2)+1),COUNTIF(G$2:G5,G5)))</f>
        <v/>
      </c>
      <c r="I5" s="365">
        <f t="shared" si="2"/>
        <v>0</v>
      </c>
      <c r="J5" s="22" t="str">
        <f t="shared" si="0"/>
        <v/>
      </c>
      <c r="K5" s="363" t="str">
        <f>'વાર્ષિક પરિણામ પત્રક '!D11</f>
        <v/>
      </c>
      <c r="L5" s="22">
        <f>'વાર્ષિક પરિણામ પત્રક '!N11</f>
        <v>0</v>
      </c>
      <c r="M5" s="22">
        <f>RANK(L5,L2:L71)</f>
        <v>1</v>
      </c>
      <c r="N5" s="22">
        <f t="shared" si="3"/>
        <v>1</v>
      </c>
      <c r="O5" s="363" t="str">
        <f t="array" ref="O5">INDEX(K$2:K$71,SMALL(IF(M$2:M$71=N5,ROW(M$2:M$71)-ROW(N$2)+1),COUNTIF(N$2:N5,N5)))</f>
        <v/>
      </c>
      <c r="P5" s="363" t="str">
        <f>'વાર્ષિક પરિણામ પત્રક '!D11</f>
        <v/>
      </c>
      <c r="Q5" s="22">
        <f>'વાર્ષિક પરિણામ પત્રક '!Y11</f>
        <v>0</v>
      </c>
      <c r="R5" s="22">
        <f>RANK(Q5,Q2:Q71)</f>
        <v>1</v>
      </c>
      <c r="S5" s="22">
        <f t="shared" si="4"/>
        <v>1</v>
      </c>
      <c r="T5" s="363" t="str">
        <f t="array" ref="T5">INDEX(P$2:P$71,SMALL(IF(R$2:R$71=S5,ROW(R$2:R$71)-ROW(S$2)+1),COUNTIF(S$2:S5,S5)))</f>
        <v/>
      </c>
      <c r="U5" s="363" t="str">
        <f>'વાર્ષિક પરિણામ પત્રક '!D11</f>
        <v/>
      </c>
      <c r="V5" s="22">
        <f>'વાર્ષિક પરિણામ પત્રક '!AG11</f>
        <v>0</v>
      </c>
      <c r="W5" s="22">
        <f>RANK(V5,V2:V71)</f>
        <v>1</v>
      </c>
      <c r="X5" s="22">
        <f t="shared" si="5"/>
        <v>1</v>
      </c>
      <c r="Y5" s="363" t="str">
        <f t="array" ref="Y5">INDEX(U$2:U$71,SMALL(IF(W$2:W$71=X5,ROW(W$2:W$71)-ROW(X$2)+1),COUNTIF(X$2:X5,X5)))</f>
        <v/>
      </c>
      <c r="Z5" s="363" t="str">
        <f>'વાર્ષિક પરિણામ પત્રક '!D11</f>
        <v/>
      </c>
      <c r="AA5" s="22">
        <f>'વાર્ષિક પરિણામ પત્રક '!AO11</f>
        <v>0</v>
      </c>
      <c r="AB5" s="22">
        <f>RANK(AA5,AA2:AA71)</f>
        <v>1</v>
      </c>
      <c r="AC5" s="22">
        <f t="shared" si="6"/>
        <v>1</v>
      </c>
      <c r="AD5" s="363" t="str">
        <f t="array" ref="AD5">INDEX(Z$2:Z$71,SMALL(IF(AB$2:AB$71=AC5,ROW(AB$2:AB$71)-ROW(AC$2)+1),COUNTIF(AC$2:AC5,AC5)))</f>
        <v/>
      </c>
      <c r="AE5" s="363" t="str">
        <f>'વાર્ષિક પરિણામ પત્રક '!D11</f>
        <v/>
      </c>
      <c r="AF5" s="22">
        <f>'વાર્ષિક પરિણામ પત્રક '!AX11</f>
        <v>0</v>
      </c>
      <c r="AG5" s="22">
        <f>RANK(AF5,AF2:AF71)</f>
        <v>1</v>
      </c>
      <c r="AH5" s="22">
        <f t="shared" si="7"/>
        <v>1</v>
      </c>
      <c r="AI5" s="363" t="str">
        <f t="array" ref="AI5">INDEX(AE$2:AE$71,SMALL(IF(AG$2:AG$71=AH5,ROW(AG$2:AG$71)-ROW(AH$2)+1),COUNTIF(AH$2:AH5,AH5)))</f>
        <v/>
      </c>
      <c r="AJ5" s="363" t="str">
        <f>'વાર્ષિક પરિણામ પત્રક '!D11</f>
        <v/>
      </c>
      <c r="AK5" s="22">
        <f>'વાર્ષિક પરિણામ પત્રક '!BF11</f>
        <v>0</v>
      </c>
      <c r="AL5" s="22">
        <f>RANK(AK5,AK2:AK71)</f>
        <v>1</v>
      </c>
      <c r="AM5" s="22">
        <f t="shared" si="8"/>
        <v>1</v>
      </c>
      <c r="AN5" s="363" t="str">
        <f t="array" ref="AN5">INDEX(AJ$2:AJ$71,SMALL(IF(AL$2:AL$71=AM5,ROW(AL$2:AL$71)-ROW(AM$2)+1),COUNTIF(AM$2:AM5,AM5)))</f>
        <v/>
      </c>
      <c r="AO5" s="363" t="str">
        <f>'વાર્ષિક પરિણામ પત્રક '!D11</f>
        <v/>
      </c>
      <c r="AP5" s="22">
        <f>'વાર્ષિક પરિણામ પત્રક '!BN11</f>
        <v>0</v>
      </c>
      <c r="AQ5" s="22">
        <f>RANK(AP5,AP2:AP71)</f>
        <v>1</v>
      </c>
      <c r="AR5" s="22">
        <f t="shared" si="9"/>
        <v>1</v>
      </c>
      <c r="AS5" s="363" t="str">
        <f t="array" ref="AS5">INDEX(AO$2:AO$71,SMALL(IF(AQ$2:AQ$71=AR5,ROW(AQ$2:AQ$71)-ROW(AR$2)+1),COUNTIF(AR$2:AR5,AR5)))</f>
        <v/>
      </c>
      <c r="AT5" s="363" t="str">
        <f>'વાર્ષિક પરિણામ પત્રક '!D11</f>
        <v/>
      </c>
      <c r="AU5" s="22">
        <f>'વાર્ષિક પરિણામ પત્રક '!BS11</f>
        <v>0</v>
      </c>
      <c r="AV5" s="22">
        <f>RANK(AU5,AU2:AU71)</f>
        <v>2</v>
      </c>
      <c r="AW5" s="22">
        <f t="shared" si="10"/>
        <v>2</v>
      </c>
      <c r="AX5" s="363" t="str">
        <f t="array" ref="AX5">INDEX(AT$2:AT$71,SMALL(IF(AV$2:AV$71=AW5,ROW(AV$2:AV$71)-ROW(AW$2)+1),COUNTIF(AW$2:AW5,AW5)))</f>
        <v/>
      </c>
    </row>
    <row r="6" spans="1:50">
      <c r="A6" s="22">
        <v>5</v>
      </c>
      <c r="B6" s="363" t="str">
        <f>'વાર્ષિક પરિણામ પત્રક '!D12</f>
        <v/>
      </c>
      <c r="C6" s="22" t="str">
        <f>'વાર્ષિક પરિણામ પત્રક '!BT12</f>
        <v/>
      </c>
      <c r="D6" s="22">
        <f>'વાર્ષિક પરિણામ પત્રક '!BU12</f>
        <v>0</v>
      </c>
      <c r="E6" s="22">
        <f>RANK(D6,D2:D71)</f>
        <v>2</v>
      </c>
      <c r="F6" s="365">
        <f>'વાર્ષિક પરિણામ પત્રક '!BV12</f>
        <v>0</v>
      </c>
      <c r="G6" s="22">
        <f t="shared" si="1"/>
        <v>2</v>
      </c>
      <c r="H6" s="284" t="str">
        <f t="array" ref="H6">INDEX(B$2:B$71,SMALL(IF(E$2:E$71=G6,ROW(E$2:E$71)-ROW(G$2)+1),COUNTIF(G$2:G6,G6)))</f>
        <v/>
      </c>
      <c r="I6" s="365">
        <f t="shared" si="2"/>
        <v>0</v>
      </c>
      <c r="J6" s="22" t="str">
        <f t="shared" si="0"/>
        <v/>
      </c>
      <c r="K6" s="363" t="str">
        <f>'વાર્ષિક પરિણામ પત્રક '!D12</f>
        <v/>
      </c>
      <c r="L6" s="22">
        <f>'વાર્ષિક પરિણામ પત્રક '!N12</f>
        <v>0</v>
      </c>
      <c r="M6" s="22">
        <f>RANK(L6,L2:L71)</f>
        <v>1</v>
      </c>
      <c r="N6" s="22">
        <f t="shared" si="3"/>
        <v>1</v>
      </c>
      <c r="O6" s="363" t="str">
        <f t="array" ref="O6">INDEX(K$2:K$71,SMALL(IF(M$2:M$71=N6,ROW(M$2:M$71)-ROW(N$2)+1),COUNTIF(N$2:N6,N6)))</f>
        <v/>
      </c>
      <c r="P6" s="363" t="str">
        <f>'વાર્ષિક પરિણામ પત્રક '!D12</f>
        <v/>
      </c>
      <c r="Q6" s="22">
        <f>'વાર્ષિક પરિણામ પત્રક '!Y12</f>
        <v>0</v>
      </c>
      <c r="R6" s="22">
        <f>RANK(Q6,Q2:Q71)</f>
        <v>1</v>
      </c>
      <c r="S6" s="22">
        <f t="shared" si="4"/>
        <v>1</v>
      </c>
      <c r="T6" s="363" t="str">
        <f t="array" ref="T6">INDEX(P$2:P$71,SMALL(IF(R$2:R$71=S6,ROW(R$2:R$71)-ROW(S$2)+1),COUNTIF(S$2:S6,S6)))</f>
        <v/>
      </c>
      <c r="U6" s="363" t="str">
        <f>'વાર્ષિક પરિણામ પત્રક '!D12</f>
        <v/>
      </c>
      <c r="V6" s="22">
        <f>'વાર્ષિક પરિણામ પત્રક '!AG12</f>
        <v>0</v>
      </c>
      <c r="W6" s="22">
        <f>RANK(V6,V2:V71)</f>
        <v>1</v>
      </c>
      <c r="X6" s="22">
        <f t="shared" si="5"/>
        <v>1</v>
      </c>
      <c r="Y6" s="363" t="str">
        <f t="array" ref="Y6">INDEX(U$2:U$71,SMALL(IF(W$2:W$71=X6,ROW(W$2:W$71)-ROW(X$2)+1),COUNTIF(X$2:X6,X6)))</f>
        <v/>
      </c>
      <c r="Z6" s="363" t="str">
        <f>'વાર્ષિક પરિણામ પત્રક '!D12</f>
        <v/>
      </c>
      <c r="AA6" s="22">
        <f>'વાર્ષિક પરિણામ પત્રક '!AO12</f>
        <v>0</v>
      </c>
      <c r="AB6" s="22">
        <f>RANK(AA6,AA2:AA71)</f>
        <v>1</v>
      </c>
      <c r="AC6" s="22">
        <f t="shared" si="6"/>
        <v>1</v>
      </c>
      <c r="AD6" s="363" t="str">
        <f t="array" ref="AD6">INDEX(Z$2:Z$71,SMALL(IF(AB$2:AB$71=AC6,ROW(AB$2:AB$71)-ROW(AC$2)+1),COUNTIF(AC$2:AC6,AC6)))</f>
        <v/>
      </c>
      <c r="AE6" s="363" t="str">
        <f>'વાર્ષિક પરિણામ પત્રક '!D12</f>
        <v/>
      </c>
      <c r="AF6" s="22">
        <f>'વાર્ષિક પરિણામ પત્રક '!AX12</f>
        <v>0</v>
      </c>
      <c r="AG6" s="22">
        <f>RANK(AF6,AF2:AF71)</f>
        <v>1</v>
      </c>
      <c r="AH6" s="22">
        <f t="shared" si="7"/>
        <v>1</v>
      </c>
      <c r="AI6" s="363" t="str">
        <f t="array" ref="AI6">INDEX(AE$2:AE$71,SMALL(IF(AG$2:AG$71=AH6,ROW(AG$2:AG$71)-ROW(AH$2)+1),COUNTIF(AH$2:AH6,AH6)))</f>
        <v/>
      </c>
      <c r="AJ6" s="363" t="str">
        <f>'વાર્ષિક પરિણામ પત્રક '!D12</f>
        <v/>
      </c>
      <c r="AK6" s="22">
        <f>'વાર્ષિક પરિણામ પત્રક '!BF12</f>
        <v>0</v>
      </c>
      <c r="AL6" s="22">
        <f>RANK(AK6,AK2:AK71)</f>
        <v>1</v>
      </c>
      <c r="AM6" s="22">
        <f t="shared" si="8"/>
        <v>1</v>
      </c>
      <c r="AN6" s="363" t="str">
        <f t="array" ref="AN6">INDEX(AJ$2:AJ$71,SMALL(IF(AL$2:AL$71=AM6,ROW(AL$2:AL$71)-ROW(AM$2)+1),COUNTIF(AM$2:AM6,AM6)))</f>
        <v/>
      </c>
      <c r="AO6" s="363" t="str">
        <f>'વાર્ષિક પરિણામ પત્રક '!D12</f>
        <v/>
      </c>
      <c r="AP6" s="22">
        <f>'વાર્ષિક પરિણામ પત્રક '!BN12</f>
        <v>0</v>
      </c>
      <c r="AQ6" s="22">
        <f>RANK(AP6,AP2:AP71)</f>
        <v>1</v>
      </c>
      <c r="AR6" s="22">
        <f t="shared" si="9"/>
        <v>1</v>
      </c>
      <c r="AS6" s="363" t="str">
        <f t="array" ref="AS6">INDEX(AO$2:AO$71,SMALL(IF(AQ$2:AQ$71=AR6,ROW(AQ$2:AQ$71)-ROW(AR$2)+1),COUNTIF(AR$2:AR6,AR6)))</f>
        <v/>
      </c>
      <c r="AT6" s="363" t="str">
        <f>'વાર્ષિક પરિણામ પત્રક '!D12</f>
        <v/>
      </c>
      <c r="AU6" s="22">
        <f>'વાર્ષિક પરિણામ પત્રક '!BS12</f>
        <v>0</v>
      </c>
      <c r="AV6" s="22">
        <f>RANK(AU6,AU2:AU71)</f>
        <v>2</v>
      </c>
      <c r="AW6" s="22">
        <f t="shared" si="10"/>
        <v>2</v>
      </c>
      <c r="AX6" s="363" t="str">
        <f t="array" ref="AX6">INDEX(AT$2:AT$71,SMALL(IF(AV$2:AV$71=AW6,ROW(AV$2:AV$71)-ROW(AW$2)+1),COUNTIF(AW$2:AW6,AW6)))</f>
        <v/>
      </c>
    </row>
    <row r="7" spans="1:50">
      <c r="A7" s="22">
        <v>6</v>
      </c>
      <c r="B7" s="363" t="str">
        <f>'વાર્ષિક પરિણામ પત્રક '!D13</f>
        <v/>
      </c>
      <c r="C7" s="22" t="str">
        <f>'વાર્ષિક પરિણામ પત્રક '!BT13</f>
        <v/>
      </c>
      <c r="D7" s="22">
        <f>'વાર્ષિક પરિણામ પત્રક '!BU13</f>
        <v>0</v>
      </c>
      <c r="E7" s="22">
        <f>RANK(D7,D2:D71)</f>
        <v>2</v>
      </c>
      <c r="F7" s="365">
        <f>'વાર્ષિક પરિણામ પત્રક '!BV13</f>
        <v>0</v>
      </c>
      <c r="G7" s="22">
        <f t="shared" si="1"/>
        <v>2</v>
      </c>
      <c r="H7" s="284" t="str">
        <f t="array" ref="H7">INDEX(B$2:B$71,SMALL(IF(E$2:E$71=G7,ROW(E$2:E$71)-ROW(G$2)+1),COUNTIF(G$2:G7,G7)))</f>
        <v/>
      </c>
      <c r="I7" s="365">
        <f t="shared" si="2"/>
        <v>0</v>
      </c>
      <c r="J7" s="22" t="str">
        <f t="shared" si="0"/>
        <v/>
      </c>
      <c r="K7" s="363" t="str">
        <f>'વાર્ષિક પરિણામ પત્રક '!D13</f>
        <v/>
      </c>
      <c r="L7" s="22">
        <f>'વાર્ષિક પરિણામ પત્રક '!N13</f>
        <v>0</v>
      </c>
      <c r="M7" s="22">
        <f>RANK(L7,L2:L71)</f>
        <v>1</v>
      </c>
      <c r="N7" s="22">
        <f t="shared" si="3"/>
        <v>1</v>
      </c>
      <c r="O7" s="363" t="str">
        <f t="array" ref="O7">INDEX(K$2:K$71,SMALL(IF(M$2:M$71=N7,ROW(M$2:M$71)-ROW(N$2)+1),COUNTIF(N$2:N7,N7)))</f>
        <v/>
      </c>
      <c r="P7" s="363" t="str">
        <f>'વાર્ષિક પરિણામ પત્રક '!D13</f>
        <v/>
      </c>
      <c r="Q7" s="22">
        <f>'વાર્ષિક પરિણામ પત્રક '!Y13</f>
        <v>0</v>
      </c>
      <c r="R7" s="22">
        <f>RANK(Q7,Q2:Q71)</f>
        <v>1</v>
      </c>
      <c r="S7" s="22">
        <f t="shared" si="4"/>
        <v>1</v>
      </c>
      <c r="T7" s="363" t="str">
        <f t="array" ref="T7">INDEX(P$2:P$71,SMALL(IF(R$2:R$71=S7,ROW(R$2:R$71)-ROW(S$2)+1),COUNTIF(S$2:S7,S7)))</f>
        <v/>
      </c>
      <c r="U7" s="363" t="str">
        <f>'વાર્ષિક પરિણામ પત્રક '!D13</f>
        <v/>
      </c>
      <c r="V7" s="22">
        <f>'વાર્ષિક પરિણામ પત્રક '!AG13</f>
        <v>0</v>
      </c>
      <c r="W7" s="22">
        <f>RANK(V7,V2:V71)</f>
        <v>1</v>
      </c>
      <c r="X7" s="22">
        <f t="shared" si="5"/>
        <v>1</v>
      </c>
      <c r="Y7" s="363" t="str">
        <f t="array" ref="Y7">INDEX(U$2:U$71,SMALL(IF(W$2:W$71=X7,ROW(W$2:W$71)-ROW(X$2)+1),COUNTIF(X$2:X7,X7)))</f>
        <v/>
      </c>
      <c r="Z7" s="363" t="str">
        <f>'વાર્ષિક પરિણામ પત્રક '!D13</f>
        <v/>
      </c>
      <c r="AA7" s="22">
        <f>'વાર્ષિક પરિણામ પત્રક '!AO13</f>
        <v>0</v>
      </c>
      <c r="AB7" s="22">
        <f>RANK(AA7,AA2:AA71)</f>
        <v>1</v>
      </c>
      <c r="AC7" s="22">
        <f t="shared" si="6"/>
        <v>1</v>
      </c>
      <c r="AD7" s="363" t="str">
        <f t="array" ref="AD7">INDEX(Z$2:Z$71,SMALL(IF(AB$2:AB$71=AC7,ROW(AB$2:AB$71)-ROW(AC$2)+1),COUNTIF(AC$2:AC7,AC7)))</f>
        <v/>
      </c>
      <c r="AE7" s="363" t="str">
        <f>'વાર્ષિક પરિણામ પત્રક '!D13</f>
        <v/>
      </c>
      <c r="AF7" s="22">
        <f>'વાર્ષિક પરિણામ પત્રક '!AX13</f>
        <v>0</v>
      </c>
      <c r="AG7" s="22">
        <f>RANK(AF7,AF2:AF71)</f>
        <v>1</v>
      </c>
      <c r="AH7" s="22">
        <f t="shared" si="7"/>
        <v>1</v>
      </c>
      <c r="AI7" s="363" t="str">
        <f t="array" ref="AI7">INDEX(AE$2:AE$71,SMALL(IF(AG$2:AG$71=AH7,ROW(AG$2:AG$71)-ROW(AH$2)+1),COUNTIF(AH$2:AH7,AH7)))</f>
        <v/>
      </c>
      <c r="AJ7" s="363" t="str">
        <f>'વાર્ષિક પરિણામ પત્રક '!D13</f>
        <v/>
      </c>
      <c r="AK7" s="22">
        <f>'વાર્ષિક પરિણામ પત્રક '!BF13</f>
        <v>0</v>
      </c>
      <c r="AL7" s="22">
        <f>RANK(AK7,AK2:AK71)</f>
        <v>1</v>
      </c>
      <c r="AM7" s="22">
        <f t="shared" si="8"/>
        <v>1</v>
      </c>
      <c r="AN7" s="363" t="str">
        <f t="array" ref="AN7">INDEX(AJ$2:AJ$71,SMALL(IF(AL$2:AL$71=AM7,ROW(AL$2:AL$71)-ROW(AM$2)+1),COUNTIF(AM$2:AM7,AM7)))</f>
        <v/>
      </c>
      <c r="AO7" s="363" t="str">
        <f>'વાર્ષિક પરિણામ પત્રક '!D13</f>
        <v/>
      </c>
      <c r="AP7" s="22">
        <f>'વાર્ષિક પરિણામ પત્રક '!BN13</f>
        <v>0</v>
      </c>
      <c r="AQ7" s="22">
        <f>RANK(AP7,AP2:AP71)</f>
        <v>1</v>
      </c>
      <c r="AR7" s="22">
        <f t="shared" si="9"/>
        <v>1</v>
      </c>
      <c r="AS7" s="363" t="str">
        <f t="array" ref="AS7">INDEX(AO$2:AO$71,SMALL(IF(AQ$2:AQ$71=AR7,ROW(AQ$2:AQ$71)-ROW(AR$2)+1),COUNTIF(AR$2:AR7,AR7)))</f>
        <v/>
      </c>
      <c r="AT7" s="363" t="str">
        <f>'વાર્ષિક પરિણામ પત્રક '!D13</f>
        <v/>
      </c>
      <c r="AU7" s="22">
        <f>'વાર્ષિક પરિણામ પત્રક '!BS13</f>
        <v>0</v>
      </c>
      <c r="AV7" s="22">
        <f>RANK(AU7,AU2:AU71)</f>
        <v>2</v>
      </c>
      <c r="AW7" s="22">
        <f t="shared" si="10"/>
        <v>2</v>
      </c>
      <c r="AX7" s="363" t="str">
        <f t="array" ref="AX7">INDEX(AT$2:AT$71,SMALL(IF(AV$2:AV$71=AW7,ROW(AV$2:AV$71)-ROW(AW$2)+1),COUNTIF(AW$2:AW7,AW7)))</f>
        <v/>
      </c>
    </row>
    <row r="8" spans="1:50">
      <c r="A8" s="22">
        <v>7</v>
      </c>
      <c r="B8" s="363" t="str">
        <f>'વાર્ષિક પરિણામ પત્રક '!D14</f>
        <v/>
      </c>
      <c r="C8" s="22" t="str">
        <f>'વાર્ષિક પરિણામ પત્રક '!BT14</f>
        <v/>
      </c>
      <c r="D8" s="22">
        <f>'વાર્ષિક પરિણામ પત્રક '!BU14</f>
        <v>0</v>
      </c>
      <c r="E8" s="22">
        <f>RANK(D8,D2:D71)</f>
        <v>2</v>
      </c>
      <c r="F8" s="365">
        <f>'વાર્ષિક પરિણામ પત્રક '!BV14</f>
        <v>0</v>
      </c>
      <c r="G8" s="22">
        <f t="shared" si="1"/>
        <v>2</v>
      </c>
      <c r="H8" s="284" t="str">
        <f t="array" ref="H8">INDEX(B$2:B$71,SMALL(IF(E$2:E$71=G8,ROW(E$2:E$71)-ROW(G$2)+1),COUNTIF(G$2:G8,G8)))</f>
        <v/>
      </c>
      <c r="I8" s="365">
        <f t="shared" si="2"/>
        <v>0</v>
      </c>
      <c r="J8" s="22" t="str">
        <f t="shared" si="0"/>
        <v/>
      </c>
      <c r="K8" s="363" t="str">
        <f>'વાર્ષિક પરિણામ પત્રક '!D14</f>
        <v/>
      </c>
      <c r="L8" s="22">
        <f>'વાર્ષિક પરિણામ પત્રક '!N14</f>
        <v>0</v>
      </c>
      <c r="M8" s="22">
        <f>RANK(L8,L2:L71)</f>
        <v>1</v>
      </c>
      <c r="N8" s="22">
        <f t="shared" si="3"/>
        <v>1</v>
      </c>
      <c r="O8" s="363" t="str">
        <f t="array" ref="O8">INDEX(K$2:K$71,SMALL(IF(M$2:M$71=N8,ROW(M$2:M$71)-ROW(N$2)+1),COUNTIF(N$2:N8,N8)))</f>
        <v/>
      </c>
      <c r="P8" s="363" t="str">
        <f>'વાર્ષિક પરિણામ પત્રક '!D14</f>
        <v/>
      </c>
      <c r="Q8" s="22">
        <f>'વાર્ષિક પરિણામ પત્રક '!Y14</f>
        <v>0</v>
      </c>
      <c r="R8" s="22">
        <f>RANK(Q8,Q2:Q71)</f>
        <v>1</v>
      </c>
      <c r="S8" s="22">
        <f t="shared" si="4"/>
        <v>1</v>
      </c>
      <c r="T8" s="363" t="str">
        <f t="array" ref="T8">INDEX(P$2:P$71,SMALL(IF(R$2:R$71=S8,ROW(R$2:R$71)-ROW(S$2)+1),COUNTIF(S$2:S8,S8)))</f>
        <v/>
      </c>
      <c r="U8" s="363" t="str">
        <f>'વાર્ષિક પરિણામ પત્રક '!D14</f>
        <v/>
      </c>
      <c r="V8" s="22">
        <f>'વાર્ષિક પરિણામ પત્રક '!AG14</f>
        <v>0</v>
      </c>
      <c r="W8" s="22">
        <f>RANK(V8,V2:V71)</f>
        <v>1</v>
      </c>
      <c r="X8" s="22">
        <f t="shared" si="5"/>
        <v>1</v>
      </c>
      <c r="Y8" s="363" t="str">
        <f t="array" ref="Y8">INDEX(U$2:U$71,SMALL(IF(W$2:W$71=X8,ROW(W$2:W$71)-ROW(X$2)+1),COUNTIF(X$2:X8,X8)))</f>
        <v/>
      </c>
      <c r="Z8" s="363" t="str">
        <f>'વાર્ષિક પરિણામ પત્રક '!D14</f>
        <v/>
      </c>
      <c r="AA8" s="22">
        <f>'વાર્ષિક પરિણામ પત્રક '!AO14</f>
        <v>0</v>
      </c>
      <c r="AB8" s="22">
        <f>RANK(AA8,AA2:AA71)</f>
        <v>1</v>
      </c>
      <c r="AC8" s="22">
        <f t="shared" si="6"/>
        <v>1</v>
      </c>
      <c r="AD8" s="363" t="str">
        <f t="array" ref="AD8">INDEX(Z$2:Z$71,SMALL(IF(AB$2:AB$71=AC8,ROW(AB$2:AB$71)-ROW(AC$2)+1),COUNTIF(AC$2:AC8,AC8)))</f>
        <v/>
      </c>
      <c r="AE8" s="363" t="str">
        <f>'વાર્ષિક પરિણામ પત્રક '!D14</f>
        <v/>
      </c>
      <c r="AF8" s="22">
        <f>'વાર્ષિક પરિણામ પત્રક '!AX14</f>
        <v>0</v>
      </c>
      <c r="AG8" s="22">
        <f>RANK(AF8,AF2:AF71)</f>
        <v>1</v>
      </c>
      <c r="AH8" s="22">
        <f t="shared" si="7"/>
        <v>1</v>
      </c>
      <c r="AI8" s="363" t="str">
        <f t="array" ref="AI8">INDEX(AE$2:AE$71,SMALL(IF(AG$2:AG$71=AH8,ROW(AG$2:AG$71)-ROW(AH$2)+1),COUNTIF(AH$2:AH8,AH8)))</f>
        <v/>
      </c>
      <c r="AJ8" s="363" t="str">
        <f>'વાર્ષિક પરિણામ પત્રક '!D14</f>
        <v/>
      </c>
      <c r="AK8" s="22">
        <f>'વાર્ષિક પરિણામ પત્રક '!BF14</f>
        <v>0</v>
      </c>
      <c r="AL8" s="22">
        <f>RANK(AK8,AK2:AK71)</f>
        <v>1</v>
      </c>
      <c r="AM8" s="22">
        <f t="shared" si="8"/>
        <v>1</v>
      </c>
      <c r="AN8" s="363" t="str">
        <f t="array" ref="AN8">INDEX(AJ$2:AJ$71,SMALL(IF(AL$2:AL$71=AM8,ROW(AL$2:AL$71)-ROW(AM$2)+1),COUNTIF(AM$2:AM8,AM8)))</f>
        <v/>
      </c>
      <c r="AO8" s="363" t="str">
        <f>'વાર્ષિક પરિણામ પત્રક '!D14</f>
        <v/>
      </c>
      <c r="AP8" s="22">
        <f>'વાર્ષિક પરિણામ પત્રક '!BN14</f>
        <v>0</v>
      </c>
      <c r="AQ8" s="22">
        <f>RANK(AP8,AP2:AP71)</f>
        <v>1</v>
      </c>
      <c r="AR8" s="22">
        <f t="shared" si="9"/>
        <v>1</v>
      </c>
      <c r="AS8" s="363" t="str">
        <f t="array" ref="AS8">INDEX(AO$2:AO$71,SMALL(IF(AQ$2:AQ$71=AR8,ROW(AQ$2:AQ$71)-ROW(AR$2)+1),COUNTIF(AR$2:AR8,AR8)))</f>
        <v/>
      </c>
      <c r="AT8" s="363" t="str">
        <f>'વાર્ષિક પરિણામ પત્રક '!D14</f>
        <v/>
      </c>
      <c r="AU8" s="22">
        <f>'વાર્ષિક પરિણામ પત્રક '!BS14</f>
        <v>0</v>
      </c>
      <c r="AV8" s="22">
        <f>RANK(AU8,AU2:AU71)</f>
        <v>2</v>
      </c>
      <c r="AW8" s="22">
        <f t="shared" si="10"/>
        <v>2</v>
      </c>
      <c r="AX8" s="363" t="str">
        <f t="array" ref="AX8">INDEX(AT$2:AT$71,SMALL(IF(AV$2:AV$71=AW8,ROW(AV$2:AV$71)-ROW(AW$2)+1),COUNTIF(AW$2:AW8,AW8)))</f>
        <v/>
      </c>
    </row>
    <row r="9" spans="1:50">
      <c r="A9" s="22">
        <v>8</v>
      </c>
      <c r="B9" s="363" t="str">
        <f>'વાર્ષિક પરિણામ પત્રક '!D15</f>
        <v/>
      </c>
      <c r="C9" s="22" t="str">
        <f>'વાર્ષિક પરિણામ પત્રક '!BT15</f>
        <v/>
      </c>
      <c r="D9" s="22">
        <f>'વાર્ષિક પરિણામ પત્રક '!BU15</f>
        <v>0</v>
      </c>
      <c r="E9" s="22">
        <f>RANK(D9,D2:D71)</f>
        <v>2</v>
      </c>
      <c r="F9" s="365">
        <f>'વાર્ષિક પરિણામ પત્રક '!BV15</f>
        <v>0</v>
      </c>
      <c r="G9" s="22">
        <f t="shared" si="1"/>
        <v>2</v>
      </c>
      <c r="H9" s="284" t="str">
        <f t="array" ref="H9">INDEX(B$2:B$71,SMALL(IF(E$2:E$71=G9,ROW(E$2:E$71)-ROW(G$2)+1),COUNTIF(G$2:G9,G9)))</f>
        <v/>
      </c>
      <c r="I9" s="365">
        <f t="shared" si="2"/>
        <v>0</v>
      </c>
      <c r="J9" s="22" t="str">
        <f t="shared" si="0"/>
        <v/>
      </c>
      <c r="K9" s="363" t="str">
        <f>'વાર્ષિક પરિણામ પત્રક '!D15</f>
        <v/>
      </c>
      <c r="L9" s="22">
        <f>'વાર્ષિક પરિણામ પત્રક '!N15</f>
        <v>0</v>
      </c>
      <c r="M9" s="22">
        <f>RANK(L9,L2:L71)</f>
        <v>1</v>
      </c>
      <c r="N9" s="22">
        <f t="shared" si="3"/>
        <v>1</v>
      </c>
      <c r="O9" s="363" t="str">
        <f t="array" ref="O9">INDEX(K$2:K$71,SMALL(IF(M$2:M$71=N9,ROW(M$2:M$71)-ROW(N$2)+1),COUNTIF(N$2:N9,N9)))</f>
        <v/>
      </c>
      <c r="P9" s="363" t="str">
        <f>'વાર્ષિક પરિણામ પત્રક '!D15</f>
        <v/>
      </c>
      <c r="Q9" s="22">
        <f>'વાર્ષિક પરિણામ પત્રક '!Y15</f>
        <v>0</v>
      </c>
      <c r="R9" s="22">
        <f>RANK(Q9,Q2:Q71)</f>
        <v>1</v>
      </c>
      <c r="S9" s="22">
        <f t="shared" si="4"/>
        <v>1</v>
      </c>
      <c r="T9" s="363" t="str">
        <f t="array" ref="T9">INDEX(P$2:P$71,SMALL(IF(R$2:R$71=S9,ROW(R$2:R$71)-ROW(S$2)+1),COUNTIF(S$2:S9,S9)))</f>
        <v/>
      </c>
      <c r="U9" s="363" t="str">
        <f>'વાર્ષિક પરિણામ પત્રક '!D15</f>
        <v/>
      </c>
      <c r="V9" s="22">
        <f>'વાર્ષિક પરિણામ પત્રક '!AG15</f>
        <v>0</v>
      </c>
      <c r="W9" s="22">
        <f>RANK(V9,V2:V71)</f>
        <v>1</v>
      </c>
      <c r="X9" s="22">
        <f t="shared" si="5"/>
        <v>1</v>
      </c>
      <c r="Y9" s="363" t="str">
        <f t="array" ref="Y9">INDEX(U$2:U$71,SMALL(IF(W$2:W$71=X9,ROW(W$2:W$71)-ROW(X$2)+1),COUNTIF(X$2:X9,X9)))</f>
        <v/>
      </c>
      <c r="Z9" s="363" t="str">
        <f>'વાર્ષિક પરિણામ પત્રક '!D15</f>
        <v/>
      </c>
      <c r="AA9" s="22">
        <f>'વાર્ષિક પરિણામ પત્રક '!AO15</f>
        <v>0</v>
      </c>
      <c r="AB9" s="22">
        <f>RANK(AA9,AA2:AA71)</f>
        <v>1</v>
      </c>
      <c r="AC9" s="22">
        <f t="shared" si="6"/>
        <v>1</v>
      </c>
      <c r="AD9" s="363" t="str">
        <f t="array" ref="AD9">INDEX(Z$2:Z$71,SMALL(IF(AB$2:AB$71=AC9,ROW(AB$2:AB$71)-ROW(AC$2)+1),COUNTIF(AC$2:AC9,AC9)))</f>
        <v/>
      </c>
      <c r="AE9" s="363" t="str">
        <f>'વાર્ષિક પરિણામ પત્રક '!D15</f>
        <v/>
      </c>
      <c r="AF9" s="22">
        <f>'વાર્ષિક પરિણામ પત્રક '!AX15</f>
        <v>0</v>
      </c>
      <c r="AG9" s="22">
        <f>RANK(AF9,AF2:AF71)</f>
        <v>1</v>
      </c>
      <c r="AH9" s="22">
        <f t="shared" si="7"/>
        <v>1</v>
      </c>
      <c r="AI9" s="363" t="str">
        <f t="array" ref="AI9">INDEX(AE$2:AE$71,SMALL(IF(AG$2:AG$71=AH9,ROW(AG$2:AG$71)-ROW(AH$2)+1),COUNTIF(AH$2:AH9,AH9)))</f>
        <v/>
      </c>
      <c r="AJ9" s="363" t="str">
        <f>'વાર્ષિક પરિણામ પત્રક '!D15</f>
        <v/>
      </c>
      <c r="AK9" s="22">
        <f>'વાર્ષિક પરિણામ પત્રક '!BF15</f>
        <v>0</v>
      </c>
      <c r="AL9" s="22">
        <f>RANK(AK9,AK2:AK71)</f>
        <v>1</v>
      </c>
      <c r="AM9" s="22">
        <f t="shared" si="8"/>
        <v>1</v>
      </c>
      <c r="AN9" s="363" t="str">
        <f t="array" ref="AN9">INDEX(AJ$2:AJ$71,SMALL(IF(AL$2:AL$71=AM9,ROW(AL$2:AL$71)-ROW(AM$2)+1),COUNTIF(AM$2:AM9,AM9)))</f>
        <v/>
      </c>
      <c r="AO9" s="363" t="str">
        <f>'વાર્ષિક પરિણામ પત્રક '!D15</f>
        <v/>
      </c>
      <c r="AP9" s="22">
        <f>'વાર્ષિક પરિણામ પત્રક '!BN15</f>
        <v>0</v>
      </c>
      <c r="AQ9" s="22">
        <f>RANK(AP9,AP2:AP71)</f>
        <v>1</v>
      </c>
      <c r="AR9" s="22">
        <f t="shared" si="9"/>
        <v>1</v>
      </c>
      <c r="AS9" s="363" t="str">
        <f t="array" ref="AS9">INDEX(AO$2:AO$71,SMALL(IF(AQ$2:AQ$71=AR9,ROW(AQ$2:AQ$71)-ROW(AR$2)+1),COUNTIF(AR$2:AR9,AR9)))</f>
        <v/>
      </c>
      <c r="AT9" s="363" t="str">
        <f>'વાર્ષિક પરિણામ પત્રક '!D15</f>
        <v/>
      </c>
      <c r="AU9" s="22">
        <f>'વાર્ષિક પરિણામ પત્રક '!BS15</f>
        <v>0</v>
      </c>
      <c r="AV9" s="22">
        <f>RANK(AU9,AU2:AU71)</f>
        <v>2</v>
      </c>
      <c r="AW9" s="22">
        <f t="shared" si="10"/>
        <v>2</v>
      </c>
      <c r="AX9" s="363" t="str">
        <f t="array" ref="AX9">INDEX(AT$2:AT$71,SMALL(IF(AV$2:AV$71=AW9,ROW(AV$2:AV$71)-ROW(AW$2)+1),COUNTIF(AW$2:AW9,AW9)))</f>
        <v/>
      </c>
    </row>
    <row r="10" spans="1:50">
      <c r="A10" s="22">
        <v>9</v>
      </c>
      <c r="B10" s="363" t="str">
        <f>'વાર્ષિક પરિણામ પત્રક '!D16</f>
        <v/>
      </c>
      <c r="C10" s="22" t="str">
        <f>'વાર્ષિક પરિણામ પત્રક '!BT16</f>
        <v/>
      </c>
      <c r="D10" s="22">
        <f>'વાર્ષિક પરિણામ પત્રક '!BU16</f>
        <v>0</v>
      </c>
      <c r="E10" s="22">
        <f>RANK(D10,D2:D71)</f>
        <v>2</v>
      </c>
      <c r="F10" s="365">
        <f>'વાર્ષિક પરિણામ પત્રક '!BV16</f>
        <v>0</v>
      </c>
      <c r="G10" s="22">
        <f t="shared" si="1"/>
        <v>2</v>
      </c>
      <c r="H10" s="284" t="str">
        <f t="array" ref="H10">INDEX(B$2:B$71,SMALL(IF(E$2:E$71=G10,ROW(E$2:E$71)-ROW(G$2)+1),COUNTIF(G$2:G10,G10)))</f>
        <v/>
      </c>
      <c r="I10" s="365">
        <f t="shared" si="2"/>
        <v>0</v>
      </c>
      <c r="J10" s="22" t="str">
        <f t="shared" si="0"/>
        <v/>
      </c>
      <c r="K10" s="363" t="str">
        <f>'વાર્ષિક પરિણામ પત્રક '!D16</f>
        <v/>
      </c>
      <c r="L10" s="22">
        <f>'વાર્ષિક પરિણામ પત્રક '!N16</f>
        <v>0</v>
      </c>
      <c r="M10" s="22">
        <f>RANK(L10,L2:L71)</f>
        <v>1</v>
      </c>
      <c r="N10" s="22">
        <f t="shared" si="3"/>
        <v>1</v>
      </c>
      <c r="O10" s="363" t="str">
        <f t="array" ref="O10">INDEX(K$2:K$71,SMALL(IF(M$2:M$71=N10,ROW(M$2:M$71)-ROW(N$2)+1),COUNTIF(N$2:N10,N10)))</f>
        <v/>
      </c>
      <c r="P10" s="363" t="str">
        <f>'વાર્ષિક પરિણામ પત્રક '!D16</f>
        <v/>
      </c>
      <c r="Q10" s="22">
        <f>'વાર્ષિક પરિણામ પત્રક '!Y16</f>
        <v>0</v>
      </c>
      <c r="R10" s="22">
        <f>RANK(Q10,Q2:Q71)</f>
        <v>1</v>
      </c>
      <c r="S10" s="22">
        <f t="shared" si="4"/>
        <v>1</v>
      </c>
      <c r="T10" s="363" t="str">
        <f t="array" ref="T10">INDEX(P$2:P$71,SMALL(IF(R$2:R$71=S10,ROW(R$2:R$71)-ROW(S$2)+1),COUNTIF(S$2:S10,S10)))</f>
        <v/>
      </c>
      <c r="U10" s="363" t="str">
        <f>'વાર્ષિક પરિણામ પત્રક '!D16</f>
        <v/>
      </c>
      <c r="V10" s="22">
        <f>'વાર્ષિક પરિણામ પત્રક '!AG16</f>
        <v>0</v>
      </c>
      <c r="W10" s="22">
        <f>RANK(V10,V2:V71)</f>
        <v>1</v>
      </c>
      <c r="X10" s="22">
        <f t="shared" si="5"/>
        <v>1</v>
      </c>
      <c r="Y10" s="363" t="str">
        <f t="array" ref="Y10">INDEX(U$2:U$71,SMALL(IF(W$2:W$71=X10,ROW(W$2:W$71)-ROW(X$2)+1),COUNTIF(X$2:X10,X10)))</f>
        <v/>
      </c>
      <c r="Z10" s="363" t="str">
        <f>'વાર્ષિક પરિણામ પત્રક '!D16</f>
        <v/>
      </c>
      <c r="AA10" s="22">
        <f>'વાર્ષિક પરિણામ પત્રક '!AO16</f>
        <v>0</v>
      </c>
      <c r="AB10" s="22">
        <f>RANK(AA10,AA2:AA71)</f>
        <v>1</v>
      </c>
      <c r="AC10" s="22">
        <f t="shared" si="6"/>
        <v>1</v>
      </c>
      <c r="AD10" s="363" t="str">
        <f t="array" ref="AD10">INDEX(Z$2:Z$71,SMALL(IF(AB$2:AB$71=AC10,ROW(AB$2:AB$71)-ROW(AC$2)+1),COUNTIF(AC$2:AC10,AC10)))</f>
        <v/>
      </c>
      <c r="AE10" s="363" t="str">
        <f>'વાર્ષિક પરિણામ પત્રક '!D16</f>
        <v/>
      </c>
      <c r="AF10" s="22">
        <f>'વાર્ષિક પરિણામ પત્રક '!AX16</f>
        <v>0</v>
      </c>
      <c r="AG10" s="22">
        <f>RANK(AF10,AF2:AF71)</f>
        <v>1</v>
      </c>
      <c r="AH10" s="22">
        <f t="shared" si="7"/>
        <v>1</v>
      </c>
      <c r="AI10" s="363" t="str">
        <f t="array" ref="AI10">INDEX(AE$2:AE$71,SMALL(IF(AG$2:AG$71=AH10,ROW(AG$2:AG$71)-ROW(AH$2)+1),COUNTIF(AH$2:AH10,AH10)))</f>
        <v/>
      </c>
      <c r="AJ10" s="363" t="str">
        <f>'વાર્ષિક પરિણામ પત્રક '!D16</f>
        <v/>
      </c>
      <c r="AK10" s="22">
        <f>'વાર્ષિક પરિણામ પત્રક '!BF16</f>
        <v>0</v>
      </c>
      <c r="AL10" s="22">
        <f>RANK(AK10,AK2:AK71)</f>
        <v>1</v>
      </c>
      <c r="AM10" s="22">
        <f t="shared" si="8"/>
        <v>1</v>
      </c>
      <c r="AN10" s="363" t="str">
        <f t="array" ref="AN10">INDEX(AJ$2:AJ$71,SMALL(IF(AL$2:AL$71=AM10,ROW(AL$2:AL$71)-ROW(AM$2)+1),COUNTIF(AM$2:AM10,AM10)))</f>
        <v/>
      </c>
      <c r="AO10" s="363" t="str">
        <f>'વાર્ષિક પરિણામ પત્રક '!D16</f>
        <v/>
      </c>
      <c r="AP10" s="22">
        <f>'વાર્ષિક પરિણામ પત્રક '!BN16</f>
        <v>0</v>
      </c>
      <c r="AQ10" s="22">
        <f>RANK(AP10,AP2:AP71)</f>
        <v>1</v>
      </c>
      <c r="AR10" s="22">
        <f t="shared" si="9"/>
        <v>1</v>
      </c>
      <c r="AS10" s="363" t="str">
        <f t="array" ref="AS10">INDEX(AO$2:AO$71,SMALL(IF(AQ$2:AQ$71=AR10,ROW(AQ$2:AQ$71)-ROW(AR$2)+1),COUNTIF(AR$2:AR10,AR10)))</f>
        <v/>
      </c>
      <c r="AT10" s="363" t="str">
        <f>'વાર્ષિક પરિણામ પત્રક '!D16</f>
        <v/>
      </c>
      <c r="AU10" s="22">
        <f>'વાર્ષિક પરિણામ પત્રક '!BS16</f>
        <v>0</v>
      </c>
      <c r="AV10" s="22">
        <f>RANK(AU10,AU2:AU71)</f>
        <v>2</v>
      </c>
      <c r="AW10" s="22">
        <f t="shared" si="10"/>
        <v>2</v>
      </c>
      <c r="AX10" s="363" t="str">
        <f t="array" ref="AX10">INDEX(AT$2:AT$71,SMALL(IF(AV$2:AV$71=AW10,ROW(AV$2:AV$71)-ROW(AW$2)+1),COUNTIF(AW$2:AW10,AW10)))</f>
        <v/>
      </c>
    </row>
    <row r="11" spans="1:50">
      <c r="A11" s="22">
        <v>10</v>
      </c>
      <c r="B11" s="363" t="str">
        <f>'વાર્ષિક પરિણામ પત્રક '!D17</f>
        <v/>
      </c>
      <c r="C11" s="22" t="str">
        <f>'વાર્ષિક પરિણામ પત્રક '!BT17</f>
        <v/>
      </c>
      <c r="D11" s="22">
        <f>'વાર્ષિક પરિણામ પત્રક '!BU17</f>
        <v>0</v>
      </c>
      <c r="E11" s="22">
        <f>RANK(D11,D2:D71)</f>
        <v>2</v>
      </c>
      <c r="F11" s="365">
        <f>'વાર્ષિક પરિણામ પત્રક '!BV17</f>
        <v>0</v>
      </c>
      <c r="G11" s="22">
        <f t="shared" si="1"/>
        <v>2</v>
      </c>
      <c r="H11" s="284" t="str">
        <f t="array" ref="H11">INDEX(B$2:B$71,SMALL(IF(E$2:E$71=G11,ROW(E$2:E$71)-ROW(G$2)+1),COUNTIF(G$2:G11,G11)))</f>
        <v/>
      </c>
      <c r="I11" s="365">
        <f t="shared" si="2"/>
        <v>0</v>
      </c>
      <c r="J11" s="22" t="str">
        <f t="shared" si="0"/>
        <v/>
      </c>
      <c r="K11" s="363" t="str">
        <f>'વાર્ષિક પરિણામ પત્રક '!D17</f>
        <v/>
      </c>
      <c r="L11" s="22">
        <f>'વાર્ષિક પરિણામ પત્રક '!N17</f>
        <v>0</v>
      </c>
      <c r="M11" s="22">
        <f>RANK(L11,L2:L71)</f>
        <v>1</v>
      </c>
      <c r="N11" s="22">
        <f t="shared" si="3"/>
        <v>1</v>
      </c>
      <c r="O11" s="363" t="str">
        <f t="array" ref="O11">INDEX(K$2:K$71,SMALL(IF(M$2:M$71=N11,ROW(M$2:M$71)-ROW(N$2)+1),COUNTIF(N$2:N11,N11)))</f>
        <v/>
      </c>
      <c r="P11" s="363" t="str">
        <f>'વાર્ષિક પરિણામ પત્રક '!D17</f>
        <v/>
      </c>
      <c r="Q11" s="22">
        <f>'વાર્ષિક પરિણામ પત્રક '!Y17</f>
        <v>0</v>
      </c>
      <c r="R11" s="22">
        <f>RANK(Q11,Q2:Q71)</f>
        <v>1</v>
      </c>
      <c r="S11" s="22">
        <f t="shared" si="4"/>
        <v>1</v>
      </c>
      <c r="T11" s="363" t="str">
        <f t="array" ref="T11">INDEX(P$2:P$71,SMALL(IF(R$2:R$71=S11,ROW(R$2:R$71)-ROW(S$2)+1),COUNTIF(S$2:S11,S11)))</f>
        <v/>
      </c>
      <c r="U11" s="363" t="str">
        <f>'વાર્ષિક પરિણામ પત્રક '!D17</f>
        <v/>
      </c>
      <c r="V11" s="22">
        <f>'વાર્ષિક પરિણામ પત્રક '!AG17</f>
        <v>0</v>
      </c>
      <c r="W11" s="22">
        <f>RANK(V11,V2:V71)</f>
        <v>1</v>
      </c>
      <c r="X11" s="22">
        <f t="shared" si="5"/>
        <v>1</v>
      </c>
      <c r="Y11" s="363" t="str">
        <f t="array" ref="Y11">INDEX(U$2:U$71,SMALL(IF(W$2:W$71=X11,ROW(W$2:W$71)-ROW(X$2)+1),COUNTIF(X$2:X11,X11)))</f>
        <v/>
      </c>
      <c r="Z11" s="363" t="str">
        <f>'વાર્ષિક પરિણામ પત્રક '!D17</f>
        <v/>
      </c>
      <c r="AA11" s="22">
        <f>'વાર્ષિક પરિણામ પત્રક '!AO17</f>
        <v>0</v>
      </c>
      <c r="AB11" s="22">
        <f>RANK(AA11,AA2:AA71)</f>
        <v>1</v>
      </c>
      <c r="AC11" s="22">
        <f t="shared" si="6"/>
        <v>1</v>
      </c>
      <c r="AD11" s="363" t="str">
        <f t="array" ref="AD11">INDEX(Z$2:Z$71,SMALL(IF(AB$2:AB$71=AC11,ROW(AB$2:AB$71)-ROW(AC$2)+1),COUNTIF(AC$2:AC11,AC11)))</f>
        <v/>
      </c>
      <c r="AE11" s="363" t="str">
        <f>'વાર્ષિક પરિણામ પત્રક '!D17</f>
        <v/>
      </c>
      <c r="AF11" s="22">
        <f>'વાર્ષિક પરિણામ પત્રક '!AX17</f>
        <v>0</v>
      </c>
      <c r="AG11" s="22">
        <f>RANK(AF11,AF2:AF71)</f>
        <v>1</v>
      </c>
      <c r="AH11" s="22">
        <f t="shared" si="7"/>
        <v>1</v>
      </c>
      <c r="AI11" s="363" t="str">
        <f t="array" ref="AI11">INDEX(AE$2:AE$71,SMALL(IF(AG$2:AG$71=AH11,ROW(AG$2:AG$71)-ROW(AH$2)+1),COUNTIF(AH$2:AH11,AH11)))</f>
        <v/>
      </c>
      <c r="AJ11" s="363" t="str">
        <f>'વાર્ષિક પરિણામ પત્રક '!D17</f>
        <v/>
      </c>
      <c r="AK11" s="22">
        <f>'વાર્ષિક પરિણામ પત્રક '!BF17</f>
        <v>0</v>
      </c>
      <c r="AL11" s="22">
        <f>RANK(AK11,AK2:AK71)</f>
        <v>1</v>
      </c>
      <c r="AM11" s="22">
        <f t="shared" si="8"/>
        <v>1</v>
      </c>
      <c r="AN11" s="363" t="str">
        <f t="array" ref="AN11">INDEX(AJ$2:AJ$71,SMALL(IF(AL$2:AL$71=AM11,ROW(AL$2:AL$71)-ROW(AM$2)+1),COUNTIF(AM$2:AM11,AM11)))</f>
        <v/>
      </c>
      <c r="AO11" s="363" t="str">
        <f>'વાર્ષિક પરિણામ પત્રક '!D17</f>
        <v/>
      </c>
      <c r="AP11" s="22">
        <f>'વાર્ષિક પરિણામ પત્રક '!BN17</f>
        <v>0</v>
      </c>
      <c r="AQ11" s="22">
        <f>RANK(AP11,AP2:AP71)</f>
        <v>1</v>
      </c>
      <c r="AR11" s="22">
        <f t="shared" si="9"/>
        <v>1</v>
      </c>
      <c r="AS11" s="363" t="str">
        <f t="array" ref="AS11">INDEX(AO$2:AO$71,SMALL(IF(AQ$2:AQ$71=AR11,ROW(AQ$2:AQ$71)-ROW(AR$2)+1),COUNTIF(AR$2:AR11,AR11)))</f>
        <v/>
      </c>
      <c r="AT11" s="363" t="str">
        <f>'વાર્ષિક પરિણામ પત્રક '!D17</f>
        <v/>
      </c>
      <c r="AU11" s="22">
        <f>'વાર્ષિક પરિણામ પત્રક '!BS17</f>
        <v>0</v>
      </c>
      <c r="AV11" s="22">
        <f>RANK(AU11,AU2:AU71)</f>
        <v>2</v>
      </c>
      <c r="AW11" s="22">
        <f t="shared" si="10"/>
        <v>2</v>
      </c>
      <c r="AX11" s="363" t="str">
        <f t="array" ref="AX11">INDEX(AT$2:AT$71,SMALL(IF(AV$2:AV$71=AW11,ROW(AV$2:AV$71)-ROW(AW$2)+1),COUNTIF(AW$2:AW11,AW11)))</f>
        <v/>
      </c>
    </row>
    <row r="12" spans="1:50">
      <c r="A12" s="22">
        <v>11</v>
      </c>
      <c r="B12" s="363" t="str">
        <f>'વાર્ષિક પરિણામ પત્રક '!D18</f>
        <v/>
      </c>
      <c r="C12" s="22" t="str">
        <f>'વાર્ષિક પરિણામ પત્રક '!BT18</f>
        <v/>
      </c>
      <c r="D12" s="22">
        <f>'વાર્ષિક પરિણામ પત્રક '!BU18</f>
        <v>0</v>
      </c>
      <c r="E12" s="22">
        <f>RANK(D12,D2:D71)</f>
        <v>2</v>
      </c>
      <c r="F12" s="365">
        <f>'વાર્ષિક પરિણામ પત્રક '!BV18</f>
        <v>0</v>
      </c>
      <c r="G12" s="22">
        <f t="shared" si="1"/>
        <v>2</v>
      </c>
      <c r="H12" s="284" t="str">
        <f t="array" ref="H12">INDEX(B$2:B$71,SMALL(IF(E$2:E$71=G12,ROW(E$2:E$71)-ROW(G$2)+1),COUNTIF(G$2:G12,G12)))</f>
        <v/>
      </c>
      <c r="I12" s="365">
        <f t="shared" si="2"/>
        <v>0</v>
      </c>
      <c r="J12" s="22" t="str">
        <f t="shared" si="0"/>
        <v/>
      </c>
      <c r="K12" s="363" t="str">
        <f>'વાર્ષિક પરિણામ પત્રક '!D18</f>
        <v/>
      </c>
      <c r="L12" s="22">
        <f>'વાર્ષિક પરિણામ પત્રક '!N18</f>
        <v>0</v>
      </c>
      <c r="M12" s="22">
        <f>RANK(L12,L2:L71)</f>
        <v>1</v>
      </c>
      <c r="N12" s="22">
        <f t="shared" si="3"/>
        <v>1</v>
      </c>
      <c r="O12" s="363" t="str">
        <f t="array" ref="O12">INDEX(K$2:K$71,SMALL(IF(M$2:M$71=N12,ROW(M$2:M$71)-ROW(N$2)+1),COUNTIF(N$2:N12,N12)))</f>
        <v/>
      </c>
      <c r="P12" s="363" t="str">
        <f>'વાર્ષિક પરિણામ પત્રક '!D18</f>
        <v/>
      </c>
      <c r="Q12" s="22">
        <f>'વાર્ષિક પરિણામ પત્રક '!Y18</f>
        <v>0</v>
      </c>
      <c r="R12" s="22">
        <f>RANK(Q12,Q2:Q71)</f>
        <v>1</v>
      </c>
      <c r="S12" s="22">
        <f t="shared" si="4"/>
        <v>1</v>
      </c>
      <c r="T12" s="363" t="str">
        <f t="array" ref="T12">INDEX(P$2:P$71,SMALL(IF(R$2:R$71=S12,ROW(R$2:R$71)-ROW(S$2)+1),COUNTIF(S$2:S12,S12)))</f>
        <v/>
      </c>
      <c r="U12" s="363" t="str">
        <f>'વાર્ષિક પરિણામ પત્રક '!D18</f>
        <v/>
      </c>
      <c r="V12" s="22">
        <f>'વાર્ષિક પરિણામ પત્રક '!AG18</f>
        <v>0</v>
      </c>
      <c r="W12" s="22">
        <f>RANK(V12,V2:V71)</f>
        <v>1</v>
      </c>
      <c r="X12" s="22">
        <f t="shared" si="5"/>
        <v>1</v>
      </c>
      <c r="Y12" s="363" t="str">
        <f t="array" ref="Y12">INDEX(U$2:U$71,SMALL(IF(W$2:W$71=X12,ROW(W$2:W$71)-ROW(X$2)+1),COUNTIF(X$2:X12,X12)))</f>
        <v/>
      </c>
      <c r="Z12" s="363" t="str">
        <f>'વાર્ષિક પરિણામ પત્રક '!D18</f>
        <v/>
      </c>
      <c r="AA12" s="22">
        <f>'વાર્ષિક પરિણામ પત્રક '!AO18</f>
        <v>0</v>
      </c>
      <c r="AB12" s="22">
        <f>RANK(AA12,AA2:AA71)</f>
        <v>1</v>
      </c>
      <c r="AC12" s="22">
        <f t="shared" si="6"/>
        <v>1</v>
      </c>
      <c r="AD12" s="363" t="str">
        <f t="array" ref="AD12">INDEX(Z$2:Z$71,SMALL(IF(AB$2:AB$71=AC12,ROW(AB$2:AB$71)-ROW(AC$2)+1),COUNTIF(AC$2:AC12,AC12)))</f>
        <v/>
      </c>
      <c r="AE12" s="363" t="str">
        <f>'વાર્ષિક પરિણામ પત્રક '!D18</f>
        <v/>
      </c>
      <c r="AF12" s="22">
        <f>'વાર્ષિક પરિણામ પત્રક '!AX18</f>
        <v>0</v>
      </c>
      <c r="AG12" s="22">
        <f>RANK(AF12,AF2:AF71)</f>
        <v>1</v>
      </c>
      <c r="AH12" s="22">
        <f t="shared" si="7"/>
        <v>1</v>
      </c>
      <c r="AI12" s="363" t="str">
        <f t="array" ref="AI12">INDEX(AE$2:AE$71,SMALL(IF(AG$2:AG$71=AH12,ROW(AG$2:AG$71)-ROW(AH$2)+1),COUNTIF(AH$2:AH12,AH12)))</f>
        <v/>
      </c>
      <c r="AJ12" s="363" t="str">
        <f>'વાર્ષિક પરિણામ પત્રક '!D18</f>
        <v/>
      </c>
      <c r="AK12" s="22">
        <f>'વાર્ષિક પરિણામ પત્રક '!BF18</f>
        <v>0</v>
      </c>
      <c r="AL12" s="22">
        <f>RANK(AK12,AK2:AK71)</f>
        <v>1</v>
      </c>
      <c r="AM12" s="22">
        <f t="shared" si="8"/>
        <v>1</v>
      </c>
      <c r="AN12" s="363" t="str">
        <f t="array" ref="AN12">INDEX(AJ$2:AJ$71,SMALL(IF(AL$2:AL$71=AM12,ROW(AL$2:AL$71)-ROW(AM$2)+1),COUNTIF(AM$2:AM12,AM12)))</f>
        <v/>
      </c>
      <c r="AO12" s="363" t="str">
        <f>'વાર્ષિક પરિણામ પત્રક '!D18</f>
        <v/>
      </c>
      <c r="AP12" s="22">
        <f>'વાર્ષિક પરિણામ પત્રક '!BN18</f>
        <v>0</v>
      </c>
      <c r="AQ12" s="22">
        <f>RANK(AP12,AP2:AP71)</f>
        <v>1</v>
      </c>
      <c r="AR12" s="22">
        <f t="shared" si="9"/>
        <v>1</v>
      </c>
      <c r="AS12" s="363" t="str">
        <f t="array" ref="AS12">INDEX(AO$2:AO$71,SMALL(IF(AQ$2:AQ$71=AR12,ROW(AQ$2:AQ$71)-ROW(AR$2)+1),COUNTIF(AR$2:AR12,AR12)))</f>
        <v/>
      </c>
      <c r="AT12" s="363" t="str">
        <f>'વાર્ષિક પરિણામ પત્રક '!D18</f>
        <v/>
      </c>
      <c r="AU12" s="22">
        <f>'વાર્ષિક પરિણામ પત્રક '!BS18</f>
        <v>0</v>
      </c>
      <c r="AV12" s="22">
        <f>RANK(AU12,AU2:AU71)</f>
        <v>2</v>
      </c>
      <c r="AW12" s="22">
        <f t="shared" si="10"/>
        <v>2</v>
      </c>
      <c r="AX12" s="363" t="str">
        <f t="array" ref="AX12">INDEX(AT$2:AT$71,SMALL(IF(AV$2:AV$71=AW12,ROW(AV$2:AV$71)-ROW(AW$2)+1),COUNTIF(AW$2:AW12,AW12)))</f>
        <v/>
      </c>
    </row>
    <row r="13" spans="1:50">
      <c r="A13" s="22">
        <v>12</v>
      </c>
      <c r="B13" s="363" t="str">
        <f>'વાર્ષિક પરિણામ પત્રક '!D19</f>
        <v/>
      </c>
      <c r="C13" s="22" t="str">
        <f>'વાર્ષિક પરિણામ પત્રક '!BT19</f>
        <v/>
      </c>
      <c r="D13" s="22">
        <f>'વાર્ષિક પરિણામ પત્રક '!BU19</f>
        <v>0</v>
      </c>
      <c r="E13" s="22">
        <f>RANK(D13,D2:D71)</f>
        <v>2</v>
      </c>
      <c r="F13" s="365">
        <f>'વાર્ષિક પરિણામ પત્રક '!BV19</f>
        <v>0</v>
      </c>
      <c r="G13" s="22">
        <f t="shared" si="1"/>
        <v>2</v>
      </c>
      <c r="H13" s="284" t="str">
        <f t="array" ref="H13">INDEX(B$2:B$71,SMALL(IF(E$2:E$71=G13,ROW(E$2:E$71)-ROW(G$2)+1),COUNTIF(G$2:G13,G13)))</f>
        <v/>
      </c>
      <c r="I13" s="365">
        <f t="shared" si="2"/>
        <v>0</v>
      </c>
      <c r="J13" s="22" t="str">
        <f t="shared" si="0"/>
        <v/>
      </c>
      <c r="K13" s="363" t="str">
        <f>'વાર્ષિક પરિણામ પત્રક '!D19</f>
        <v/>
      </c>
      <c r="L13" s="22">
        <f>'વાર્ષિક પરિણામ પત્રક '!N19</f>
        <v>0</v>
      </c>
      <c r="M13" s="22">
        <f>RANK(L13,L2:L71)</f>
        <v>1</v>
      </c>
      <c r="N13" s="22">
        <f t="shared" si="3"/>
        <v>1</v>
      </c>
      <c r="O13" s="363" t="str">
        <f t="array" ref="O13">INDEX(K$2:K$71,SMALL(IF(M$2:M$71=N13,ROW(M$2:M$71)-ROW(N$2)+1),COUNTIF(N$2:N13,N13)))</f>
        <v/>
      </c>
      <c r="P13" s="363" t="str">
        <f>'વાર્ષિક પરિણામ પત્રક '!D19</f>
        <v/>
      </c>
      <c r="Q13" s="22">
        <f>'વાર્ષિક પરિણામ પત્રક '!Y19</f>
        <v>0</v>
      </c>
      <c r="R13" s="22">
        <f>RANK(Q13,Q2:Q71)</f>
        <v>1</v>
      </c>
      <c r="S13" s="22">
        <f t="shared" si="4"/>
        <v>1</v>
      </c>
      <c r="T13" s="363" t="str">
        <f t="array" ref="T13">INDEX(P$2:P$71,SMALL(IF(R$2:R$71=S13,ROW(R$2:R$71)-ROW(S$2)+1),COUNTIF(S$2:S13,S13)))</f>
        <v/>
      </c>
      <c r="U13" s="363" t="str">
        <f>'વાર્ષિક પરિણામ પત્રક '!D19</f>
        <v/>
      </c>
      <c r="V13" s="22">
        <f>'વાર્ષિક પરિણામ પત્રક '!AG19</f>
        <v>0</v>
      </c>
      <c r="W13" s="22">
        <f>RANK(V13,V2:V71)</f>
        <v>1</v>
      </c>
      <c r="X13" s="22">
        <f t="shared" si="5"/>
        <v>1</v>
      </c>
      <c r="Y13" s="363" t="str">
        <f t="array" ref="Y13">INDEX(U$2:U$71,SMALL(IF(W$2:W$71=X13,ROW(W$2:W$71)-ROW(X$2)+1),COUNTIF(X$2:X13,X13)))</f>
        <v/>
      </c>
      <c r="Z13" s="363" t="str">
        <f>'વાર્ષિક પરિણામ પત્રક '!D19</f>
        <v/>
      </c>
      <c r="AA13" s="22">
        <f>'વાર્ષિક પરિણામ પત્રક '!AO19</f>
        <v>0</v>
      </c>
      <c r="AB13" s="22">
        <f>RANK(AA13,AA2:AA71)</f>
        <v>1</v>
      </c>
      <c r="AC13" s="22">
        <f t="shared" si="6"/>
        <v>1</v>
      </c>
      <c r="AD13" s="363" t="str">
        <f t="array" ref="AD13">INDEX(Z$2:Z$71,SMALL(IF(AB$2:AB$71=AC13,ROW(AB$2:AB$71)-ROW(AC$2)+1),COUNTIF(AC$2:AC13,AC13)))</f>
        <v/>
      </c>
      <c r="AE13" s="363" t="str">
        <f>'વાર્ષિક પરિણામ પત્રક '!D19</f>
        <v/>
      </c>
      <c r="AF13" s="22">
        <f>'વાર્ષિક પરિણામ પત્રક '!AX19</f>
        <v>0</v>
      </c>
      <c r="AG13" s="22">
        <f>RANK(AF13,AF2:AF71)</f>
        <v>1</v>
      </c>
      <c r="AH13" s="22">
        <f t="shared" si="7"/>
        <v>1</v>
      </c>
      <c r="AI13" s="363" t="str">
        <f t="array" ref="AI13">INDEX(AE$2:AE$71,SMALL(IF(AG$2:AG$71=AH13,ROW(AG$2:AG$71)-ROW(AH$2)+1),COUNTIF(AH$2:AH13,AH13)))</f>
        <v/>
      </c>
      <c r="AJ13" s="363" t="str">
        <f>'વાર્ષિક પરિણામ પત્રક '!D19</f>
        <v/>
      </c>
      <c r="AK13" s="22">
        <f>'વાર્ષિક પરિણામ પત્રક '!BF19</f>
        <v>0</v>
      </c>
      <c r="AL13" s="22">
        <f>RANK(AK13,AK2:AK71)</f>
        <v>1</v>
      </c>
      <c r="AM13" s="22">
        <f t="shared" si="8"/>
        <v>1</v>
      </c>
      <c r="AN13" s="363" t="str">
        <f t="array" ref="AN13">INDEX(AJ$2:AJ$71,SMALL(IF(AL$2:AL$71=AM13,ROW(AL$2:AL$71)-ROW(AM$2)+1),COUNTIF(AM$2:AM13,AM13)))</f>
        <v/>
      </c>
      <c r="AO13" s="363" t="str">
        <f>'વાર્ષિક પરિણામ પત્રક '!D19</f>
        <v/>
      </c>
      <c r="AP13" s="22">
        <f>'વાર્ષિક પરિણામ પત્રક '!BN19</f>
        <v>0</v>
      </c>
      <c r="AQ13" s="22">
        <f>RANK(AP13,AP2:AP71)</f>
        <v>1</v>
      </c>
      <c r="AR13" s="22">
        <f t="shared" si="9"/>
        <v>1</v>
      </c>
      <c r="AS13" s="363" t="str">
        <f t="array" ref="AS13">INDEX(AO$2:AO$71,SMALL(IF(AQ$2:AQ$71=AR13,ROW(AQ$2:AQ$71)-ROW(AR$2)+1),COUNTIF(AR$2:AR13,AR13)))</f>
        <v/>
      </c>
      <c r="AT13" s="363" t="str">
        <f>'વાર્ષિક પરિણામ પત્રક '!D19</f>
        <v/>
      </c>
      <c r="AU13" s="22">
        <f>'વાર્ષિક પરિણામ પત્રક '!BS19</f>
        <v>0</v>
      </c>
      <c r="AV13" s="22">
        <f>RANK(AU13,AU2:AU71)</f>
        <v>2</v>
      </c>
      <c r="AW13" s="22">
        <f t="shared" si="10"/>
        <v>2</v>
      </c>
      <c r="AX13" s="363" t="str">
        <f t="array" ref="AX13">INDEX(AT$2:AT$71,SMALL(IF(AV$2:AV$71=AW13,ROW(AV$2:AV$71)-ROW(AW$2)+1),COUNTIF(AW$2:AW13,AW13)))</f>
        <v/>
      </c>
    </row>
    <row r="14" spans="1:50">
      <c r="A14" s="22">
        <v>13</v>
      </c>
      <c r="B14" s="363" t="str">
        <f>'વાર્ષિક પરિણામ પત્રક '!D20</f>
        <v/>
      </c>
      <c r="C14" s="22" t="str">
        <f>'વાર્ષિક પરિણામ પત્રક '!BT20</f>
        <v/>
      </c>
      <c r="D14" s="22">
        <f>'વાર્ષિક પરિણામ પત્રક '!BU20</f>
        <v>0</v>
      </c>
      <c r="E14" s="22">
        <f>RANK(D14,D2:D71)</f>
        <v>2</v>
      </c>
      <c r="F14" s="365">
        <f>'વાર્ષિક પરિણામ પત્રક '!BV20</f>
        <v>0</v>
      </c>
      <c r="G14" s="22">
        <f t="shared" si="1"/>
        <v>2</v>
      </c>
      <c r="H14" s="284" t="str">
        <f t="array" ref="H14">INDEX(B$2:B$71,SMALL(IF(E$2:E$71=G14,ROW(E$2:E$71)-ROW(G$2)+1),COUNTIF(G$2:G14,G14)))</f>
        <v/>
      </c>
      <c r="I14" s="365">
        <f t="shared" si="2"/>
        <v>0</v>
      </c>
      <c r="J14" s="22" t="str">
        <f t="shared" si="0"/>
        <v/>
      </c>
      <c r="K14" s="363" t="str">
        <f>'વાર્ષિક પરિણામ પત્રક '!D20</f>
        <v/>
      </c>
      <c r="L14" s="22">
        <f>'વાર્ષિક પરિણામ પત્રક '!N20</f>
        <v>0</v>
      </c>
      <c r="M14" s="22">
        <f>RANK(L14,L2:L71)</f>
        <v>1</v>
      </c>
      <c r="N14" s="22">
        <f t="shared" si="3"/>
        <v>1</v>
      </c>
      <c r="O14" s="363" t="str">
        <f t="array" ref="O14">INDEX(K$2:K$71,SMALL(IF(M$2:M$71=N14,ROW(M$2:M$71)-ROW(N$2)+1),COUNTIF(N$2:N14,N14)))</f>
        <v/>
      </c>
      <c r="P14" s="363" t="str">
        <f>'વાર્ષિક પરિણામ પત્રક '!D20</f>
        <v/>
      </c>
      <c r="Q14" s="22">
        <f>'વાર્ષિક પરિણામ પત્રક '!Y20</f>
        <v>0</v>
      </c>
      <c r="R14" s="22">
        <f>RANK(Q14,Q2:Q71)</f>
        <v>1</v>
      </c>
      <c r="S14" s="22">
        <f t="shared" si="4"/>
        <v>1</v>
      </c>
      <c r="T14" s="363" t="str">
        <f t="array" ref="T14">INDEX(P$2:P$71,SMALL(IF(R$2:R$71=S14,ROW(R$2:R$71)-ROW(S$2)+1),COUNTIF(S$2:S14,S14)))</f>
        <v/>
      </c>
      <c r="U14" s="363" t="str">
        <f>'વાર્ષિક પરિણામ પત્રક '!D20</f>
        <v/>
      </c>
      <c r="V14" s="22">
        <f>'વાર્ષિક પરિણામ પત્રક '!AG20</f>
        <v>0</v>
      </c>
      <c r="W14" s="22">
        <f>RANK(V14,V2:V71)</f>
        <v>1</v>
      </c>
      <c r="X14" s="22">
        <f t="shared" si="5"/>
        <v>1</v>
      </c>
      <c r="Y14" s="363" t="str">
        <f t="array" ref="Y14">INDEX(U$2:U$71,SMALL(IF(W$2:W$71=X14,ROW(W$2:W$71)-ROW(X$2)+1),COUNTIF(X$2:X14,X14)))</f>
        <v/>
      </c>
      <c r="Z14" s="363" t="str">
        <f>'વાર્ષિક પરિણામ પત્રક '!D20</f>
        <v/>
      </c>
      <c r="AA14" s="22">
        <f>'વાર્ષિક પરિણામ પત્રક '!AO20</f>
        <v>0</v>
      </c>
      <c r="AB14" s="22">
        <f>RANK(AA14,AA2:AA71)</f>
        <v>1</v>
      </c>
      <c r="AC14" s="22">
        <f t="shared" si="6"/>
        <v>1</v>
      </c>
      <c r="AD14" s="363" t="str">
        <f t="array" ref="AD14">INDEX(Z$2:Z$71,SMALL(IF(AB$2:AB$71=AC14,ROW(AB$2:AB$71)-ROW(AC$2)+1),COUNTIF(AC$2:AC14,AC14)))</f>
        <v/>
      </c>
      <c r="AE14" s="363" t="str">
        <f>'વાર્ષિક પરિણામ પત્રક '!D20</f>
        <v/>
      </c>
      <c r="AF14" s="22">
        <f>'વાર્ષિક પરિણામ પત્રક '!AX20</f>
        <v>0</v>
      </c>
      <c r="AG14" s="22">
        <f>RANK(AF14,AF2:AF71)</f>
        <v>1</v>
      </c>
      <c r="AH14" s="22">
        <f t="shared" si="7"/>
        <v>1</v>
      </c>
      <c r="AI14" s="363" t="str">
        <f t="array" ref="AI14">INDEX(AE$2:AE$71,SMALL(IF(AG$2:AG$71=AH14,ROW(AG$2:AG$71)-ROW(AH$2)+1),COUNTIF(AH$2:AH14,AH14)))</f>
        <v/>
      </c>
      <c r="AJ14" s="363" t="str">
        <f>'વાર્ષિક પરિણામ પત્રક '!D20</f>
        <v/>
      </c>
      <c r="AK14" s="22">
        <f>'વાર્ષિક પરિણામ પત્રક '!BF20</f>
        <v>0</v>
      </c>
      <c r="AL14" s="22">
        <f>RANK(AK14,AK2:AK71)</f>
        <v>1</v>
      </c>
      <c r="AM14" s="22">
        <f t="shared" si="8"/>
        <v>1</v>
      </c>
      <c r="AN14" s="363" t="str">
        <f t="array" ref="AN14">INDEX(AJ$2:AJ$71,SMALL(IF(AL$2:AL$71=AM14,ROW(AL$2:AL$71)-ROW(AM$2)+1),COUNTIF(AM$2:AM14,AM14)))</f>
        <v/>
      </c>
      <c r="AO14" s="363" t="str">
        <f>'વાર્ષિક પરિણામ પત્રક '!D20</f>
        <v/>
      </c>
      <c r="AP14" s="22">
        <f>'વાર્ષિક પરિણામ પત્રક '!BN20</f>
        <v>0</v>
      </c>
      <c r="AQ14" s="22">
        <f>RANK(AP14,AP2:AP71)</f>
        <v>1</v>
      </c>
      <c r="AR14" s="22">
        <f t="shared" si="9"/>
        <v>1</v>
      </c>
      <c r="AS14" s="363" t="str">
        <f t="array" ref="AS14">INDEX(AO$2:AO$71,SMALL(IF(AQ$2:AQ$71=AR14,ROW(AQ$2:AQ$71)-ROW(AR$2)+1),COUNTIF(AR$2:AR14,AR14)))</f>
        <v/>
      </c>
      <c r="AT14" s="363" t="str">
        <f>'વાર્ષિક પરિણામ પત્રક '!D20</f>
        <v/>
      </c>
      <c r="AU14" s="22">
        <f>'વાર્ષિક પરિણામ પત્રક '!BS20</f>
        <v>0</v>
      </c>
      <c r="AV14" s="22">
        <f>RANK(AU14,AU2:AU71)</f>
        <v>2</v>
      </c>
      <c r="AW14" s="22">
        <f t="shared" si="10"/>
        <v>2</v>
      </c>
      <c r="AX14" s="363" t="str">
        <f t="array" ref="AX14">INDEX(AT$2:AT$71,SMALL(IF(AV$2:AV$71=AW14,ROW(AV$2:AV$71)-ROW(AW$2)+1),COUNTIF(AW$2:AW14,AW14)))</f>
        <v/>
      </c>
    </row>
    <row r="15" spans="1:50">
      <c r="A15" s="22">
        <v>14</v>
      </c>
      <c r="B15" s="363" t="str">
        <f>'વાર્ષિક પરિણામ પત્રક '!D21</f>
        <v/>
      </c>
      <c r="C15" s="22" t="str">
        <f>'વાર્ષિક પરિણામ પત્રક '!BT21</f>
        <v/>
      </c>
      <c r="D15" s="22">
        <f>'વાર્ષિક પરિણામ પત્રક '!BU21</f>
        <v>0</v>
      </c>
      <c r="E15" s="22">
        <f>RANK(D15,D2:D71)</f>
        <v>2</v>
      </c>
      <c r="F15" s="365">
        <f>'વાર્ષિક પરિણામ પત્રક '!BV21</f>
        <v>0</v>
      </c>
      <c r="G15" s="22">
        <f t="shared" si="1"/>
        <v>2</v>
      </c>
      <c r="H15" s="284" t="str">
        <f t="array" ref="H15">INDEX(B$2:B$71,SMALL(IF(E$2:E$71=G15,ROW(E$2:E$71)-ROW(G$2)+1),COUNTIF(G$2:G15,G15)))</f>
        <v/>
      </c>
      <c r="I15" s="365">
        <f t="shared" si="2"/>
        <v>0</v>
      </c>
      <c r="J15" s="22" t="str">
        <f t="shared" si="0"/>
        <v/>
      </c>
      <c r="K15" s="363" t="str">
        <f>'વાર્ષિક પરિણામ પત્રક '!D21</f>
        <v/>
      </c>
      <c r="L15" s="22">
        <f>'વાર્ષિક પરિણામ પત્રક '!N21</f>
        <v>0</v>
      </c>
      <c r="M15" s="22">
        <f>RANK(L15,L2:L71)</f>
        <v>1</v>
      </c>
      <c r="N15" s="22">
        <f t="shared" si="3"/>
        <v>1</v>
      </c>
      <c r="O15" s="363" t="str">
        <f t="array" ref="O15">INDEX(K$2:K$71,SMALL(IF(M$2:M$71=N15,ROW(M$2:M$71)-ROW(N$2)+1),COUNTIF(N$2:N15,N15)))</f>
        <v/>
      </c>
      <c r="P15" s="363" t="str">
        <f>'વાર્ષિક પરિણામ પત્રક '!D21</f>
        <v/>
      </c>
      <c r="Q15" s="22">
        <f>'વાર્ષિક પરિણામ પત્રક '!Y21</f>
        <v>0</v>
      </c>
      <c r="R15" s="22">
        <f>RANK(Q15,Q2:Q71)</f>
        <v>1</v>
      </c>
      <c r="S15" s="22">
        <f t="shared" si="4"/>
        <v>1</v>
      </c>
      <c r="T15" s="363" t="str">
        <f t="array" ref="T15">INDEX(P$2:P$71,SMALL(IF(R$2:R$71=S15,ROW(R$2:R$71)-ROW(S$2)+1),COUNTIF(S$2:S15,S15)))</f>
        <v/>
      </c>
      <c r="U15" s="363" t="str">
        <f>'વાર્ષિક પરિણામ પત્રક '!D21</f>
        <v/>
      </c>
      <c r="V15" s="22">
        <f>'વાર્ષિક પરિણામ પત્રક '!AG21</f>
        <v>0</v>
      </c>
      <c r="W15" s="22">
        <f>RANK(V15,V2:V71)</f>
        <v>1</v>
      </c>
      <c r="X15" s="22">
        <f t="shared" si="5"/>
        <v>1</v>
      </c>
      <c r="Y15" s="363" t="str">
        <f t="array" ref="Y15">INDEX(U$2:U$71,SMALL(IF(W$2:W$71=X15,ROW(W$2:W$71)-ROW(X$2)+1),COUNTIF(X$2:X15,X15)))</f>
        <v/>
      </c>
      <c r="Z15" s="363" t="str">
        <f>'વાર્ષિક પરિણામ પત્રક '!D21</f>
        <v/>
      </c>
      <c r="AA15" s="22">
        <f>'વાર્ષિક પરિણામ પત્રક '!AO21</f>
        <v>0</v>
      </c>
      <c r="AB15" s="22">
        <f>RANK(AA15,AA2:AA71)</f>
        <v>1</v>
      </c>
      <c r="AC15" s="22">
        <f t="shared" si="6"/>
        <v>1</v>
      </c>
      <c r="AD15" s="363" t="str">
        <f t="array" ref="AD15">INDEX(Z$2:Z$71,SMALL(IF(AB$2:AB$71=AC15,ROW(AB$2:AB$71)-ROW(AC$2)+1),COUNTIF(AC$2:AC15,AC15)))</f>
        <v/>
      </c>
      <c r="AE15" s="363" t="str">
        <f>'વાર્ષિક પરિણામ પત્રક '!D21</f>
        <v/>
      </c>
      <c r="AF15" s="22">
        <f>'વાર્ષિક પરિણામ પત્રક '!AX21</f>
        <v>0</v>
      </c>
      <c r="AG15" s="22">
        <f>RANK(AF15,AF2:AF71)</f>
        <v>1</v>
      </c>
      <c r="AH15" s="22">
        <f t="shared" si="7"/>
        <v>1</v>
      </c>
      <c r="AI15" s="363" t="str">
        <f t="array" ref="AI15">INDEX(AE$2:AE$71,SMALL(IF(AG$2:AG$71=AH15,ROW(AG$2:AG$71)-ROW(AH$2)+1),COUNTIF(AH$2:AH15,AH15)))</f>
        <v/>
      </c>
      <c r="AJ15" s="363" t="str">
        <f>'વાર્ષિક પરિણામ પત્રક '!D21</f>
        <v/>
      </c>
      <c r="AK15" s="22">
        <f>'વાર્ષિક પરિણામ પત્રક '!BF21</f>
        <v>0</v>
      </c>
      <c r="AL15" s="22">
        <f>RANK(AK15,AK2:AK71)</f>
        <v>1</v>
      </c>
      <c r="AM15" s="22">
        <f t="shared" si="8"/>
        <v>1</v>
      </c>
      <c r="AN15" s="363" t="str">
        <f t="array" ref="AN15">INDEX(AJ$2:AJ$71,SMALL(IF(AL$2:AL$71=AM15,ROW(AL$2:AL$71)-ROW(AM$2)+1),COUNTIF(AM$2:AM15,AM15)))</f>
        <v/>
      </c>
      <c r="AO15" s="363" t="str">
        <f>'વાર્ષિક પરિણામ પત્રક '!D21</f>
        <v/>
      </c>
      <c r="AP15" s="22">
        <f>'વાર્ષિક પરિણામ પત્રક '!BN21</f>
        <v>0</v>
      </c>
      <c r="AQ15" s="22">
        <f>RANK(AP15,AP2:AP71)</f>
        <v>1</v>
      </c>
      <c r="AR15" s="22">
        <f t="shared" si="9"/>
        <v>1</v>
      </c>
      <c r="AS15" s="363" t="str">
        <f t="array" ref="AS15">INDEX(AO$2:AO$71,SMALL(IF(AQ$2:AQ$71=AR15,ROW(AQ$2:AQ$71)-ROW(AR$2)+1),COUNTIF(AR$2:AR15,AR15)))</f>
        <v/>
      </c>
      <c r="AT15" s="363" t="str">
        <f>'વાર્ષિક પરિણામ પત્રક '!D21</f>
        <v/>
      </c>
      <c r="AU15" s="22">
        <f>'વાર્ષિક પરિણામ પત્રક '!BS21</f>
        <v>0</v>
      </c>
      <c r="AV15" s="22">
        <f>RANK(AU15,AU2:AU71)</f>
        <v>2</v>
      </c>
      <c r="AW15" s="22">
        <f t="shared" si="10"/>
        <v>2</v>
      </c>
      <c r="AX15" s="363" t="str">
        <f t="array" ref="AX15">INDEX(AT$2:AT$71,SMALL(IF(AV$2:AV$71=AW15,ROW(AV$2:AV$71)-ROW(AW$2)+1),COUNTIF(AW$2:AW15,AW15)))</f>
        <v/>
      </c>
    </row>
    <row r="16" spans="1:50">
      <c r="A16" s="22">
        <v>15</v>
      </c>
      <c r="B16" s="363" t="str">
        <f>'વાર્ષિક પરિણામ પત્રક '!D22</f>
        <v/>
      </c>
      <c r="C16" s="22" t="str">
        <f>'વાર્ષિક પરિણામ પત્રક '!BT22</f>
        <v/>
      </c>
      <c r="D16" s="22">
        <f>'વાર્ષિક પરિણામ પત્રક '!BU22</f>
        <v>0</v>
      </c>
      <c r="E16" s="22">
        <f>RANK(D16,D2:D71)</f>
        <v>2</v>
      </c>
      <c r="F16" s="365">
        <f>'વાર્ષિક પરિણામ પત્રક '!BV22</f>
        <v>0</v>
      </c>
      <c r="G16" s="22">
        <f t="shared" si="1"/>
        <v>2</v>
      </c>
      <c r="H16" s="284" t="str">
        <f t="array" ref="H16">INDEX(B$2:B$71,SMALL(IF(E$2:E$71=G16,ROW(E$2:E$71)-ROW(G$2)+1),COUNTIF(G$2:G16,G16)))</f>
        <v/>
      </c>
      <c r="I16" s="365">
        <f t="shared" si="2"/>
        <v>0</v>
      </c>
      <c r="J16" s="22" t="str">
        <f t="shared" si="0"/>
        <v/>
      </c>
      <c r="K16" s="363" t="str">
        <f>'વાર્ષિક પરિણામ પત્રક '!D22</f>
        <v/>
      </c>
      <c r="L16" s="22">
        <f>'વાર્ષિક પરિણામ પત્રક '!N22</f>
        <v>0</v>
      </c>
      <c r="M16" s="22">
        <f>RANK(L16,L2:L71)</f>
        <v>1</v>
      </c>
      <c r="N16" s="22">
        <f t="shared" si="3"/>
        <v>1</v>
      </c>
      <c r="O16" s="363" t="str">
        <f t="array" ref="O16">INDEX(K$2:K$71,SMALL(IF(M$2:M$71=N16,ROW(M$2:M$71)-ROW(N$2)+1),COUNTIF(N$2:N16,N16)))</f>
        <v/>
      </c>
      <c r="P16" s="363" t="str">
        <f>'વાર્ષિક પરિણામ પત્રક '!D22</f>
        <v/>
      </c>
      <c r="Q16" s="22">
        <f>'વાર્ષિક પરિણામ પત્રક '!Y22</f>
        <v>0</v>
      </c>
      <c r="R16" s="22">
        <f>RANK(Q16,Q2:Q71)</f>
        <v>1</v>
      </c>
      <c r="S16" s="22">
        <f t="shared" si="4"/>
        <v>1</v>
      </c>
      <c r="T16" s="363" t="str">
        <f t="array" ref="T16">INDEX(P$2:P$71,SMALL(IF(R$2:R$71=S16,ROW(R$2:R$71)-ROW(S$2)+1),COUNTIF(S$2:S16,S16)))</f>
        <v/>
      </c>
      <c r="U16" s="363" t="str">
        <f>'વાર્ષિક પરિણામ પત્રક '!D22</f>
        <v/>
      </c>
      <c r="V16" s="22">
        <f>'વાર્ષિક પરિણામ પત્રક '!AG22</f>
        <v>0</v>
      </c>
      <c r="W16" s="22">
        <f>RANK(V16,V2:V71)</f>
        <v>1</v>
      </c>
      <c r="X16" s="22">
        <f t="shared" si="5"/>
        <v>1</v>
      </c>
      <c r="Y16" s="363" t="str">
        <f t="array" ref="Y16">INDEX(U$2:U$71,SMALL(IF(W$2:W$71=X16,ROW(W$2:W$71)-ROW(X$2)+1),COUNTIF(X$2:X16,X16)))</f>
        <v/>
      </c>
      <c r="Z16" s="363" t="str">
        <f>'વાર્ષિક પરિણામ પત્રક '!D22</f>
        <v/>
      </c>
      <c r="AA16" s="22">
        <f>'વાર્ષિક પરિણામ પત્રક '!AO22</f>
        <v>0</v>
      </c>
      <c r="AB16" s="22">
        <f>RANK(AA16,AA2:AA71)</f>
        <v>1</v>
      </c>
      <c r="AC16" s="22">
        <f t="shared" si="6"/>
        <v>1</v>
      </c>
      <c r="AD16" s="363" t="str">
        <f t="array" ref="AD16">INDEX(Z$2:Z$71,SMALL(IF(AB$2:AB$71=AC16,ROW(AB$2:AB$71)-ROW(AC$2)+1),COUNTIF(AC$2:AC16,AC16)))</f>
        <v/>
      </c>
      <c r="AE16" s="363" t="str">
        <f>'વાર્ષિક પરિણામ પત્રક '!D22</f>
        <v/>
      </c>
      <c r="AF16" s="22">
        <f>'વાર્ષિક પરિણામ પત્રક '!AX22</f>
        <v>0</v>
      </c>
      <c r="AG16" s="22">
        <f>RANK(AF16,AF2:AF71)</f>
        <v>1</v>
      </c>
      <c r="AH16" s="22">
        <f t="shared" si="7"/>
        <v>1</v>
      </c>
      <c r="AI16" s="363" t="str">
        <f t="array" ref="AI16">INDEX(AE$2:AE$71,SMALL(IF(AG$2:AG$71=AH16,ROW(AG$2:AG$71)-ROW(AH$2)+1),COUNTIF(AH$2:AH16,AH16)))</f>
        <v/>
      </c>
      <c r="AJ16" s="363" t="str">
        <f>'વાર્ષિક પરિણામ પત્રક '!D22</f>
        <v/>
      </c>
      <c r="AK16" s="22">
        <f>'વાર્ષિક પરિણામ પત્રક '!BF22</f>
        <v>0</v>
      </c>
      <c r="AL16" s="22">
        <f>RANK(AK16,AK2:AK71)</f>
        <v>1</v>
      </c>
      <c r="AM16" s="22">
        <f t="shared" si="8"/>
        <v>1</v>
      </c>
      <c r="AN16" s="363" t="str">
        <f t="array" ref="AN16">INDEX(AJ$2:AJ$71,SMALL(IF(AL$2:AL$71=AM16,ROW(AL$2:AL$71)-ROW(AM$2)+1),COUNTIF(AM$2:AM16,AM16)))</f>
        <v/>
      </c>
      <c r="AO16" s="363" t="str">
        <f>'વાર્ષિક પરિણામ પત્રક '!D22</f>
        <v/>
      </c>
      <c r="AP16" s="22">
        <f>'વાર્ષિક પરિણામ પત્રક '!BN22</f>
        <v>0</v>
      </c>
      <c r="AQ16" s="22">
        <f>RANK(AP16,AP2:AP71)</f>
        <v>1</v>
      </c>
      <c r="AR16" s="22">
        <f t="shared" si="9"/>
        <v>1</v>
      </c>
      <c r="AS16" s="363" t="str">
        <f t="array" ref="AS16">INDEX(AO$2:AO$71,SMALL(IF(AQ$2:AQ$71=AR16,ROW(AQ$2:AQ$71)-ROW(AR$2)+1),COUNTIF(AR$2:AR16,AR16)))</f>
        <v/>
      </c>
      <c r="AT16" s="363" t="str">
        <f>'વાર્ષિક પરિણામ પત્રક '!D22</f>
        <v/>
      </c>
      <c r="AU16" s="22">
        <f>'વાર્ષિક પરિણામ પત્રક '!BS22</f>
        <v>0</v>
      </c>
      <c r="AV16" s="22">
        <f>RANK(AU16,AU2:AU71)</f>
        <v>2</v>
      </c>
      <c r="AW16" s="22">
        <f t="shared" si="10"/>
        <v>2</v>
      </c>
      <c r="AX16" s="363" t="str">
        <f t="array" ref="AX16">INDEX(AT$2:AT$71,SMALL(IF(AV$2:AV$71=AW16,ROW(AV$2:AV$71)-ROW(AW$2)+1),COUNTIF(AW$2:AW16,AW16)))</f>
        <v/>
      </c>
    </row>
    <row r="17" spans="1:50">
      <c r="A17" s="22">
        <v>16</v>
      </c>
      <c r="B17" s="363" t="str">
        <f>'વાર્ષિક પરિણામ પત્રક '!D23</f>
        <v/>
      </c>
      <c r="C17" s="22" t="str">
        <f>'વાર્ષિક પરિણામ પત્રક '!BT23</f>
        <v/>
      </c>
      <c r="D17" s="22">
        <f>'વાર્ષિક પરિણામ પત્રક '!BU23</f>
        <v>0</v>
      </c>
      <c r="E17" s="22">
        <f>RANK(D17,D2:D71)</f>
        <v>2</v>
      </c>
      <c r="F17" s="365">
        <f>'વાર્ષિક પરિણામ પત્રક '!BV23</f>
        <v>0</v>
      </c>
      <c r="G17" s="22">
        <f t="shared" si="1"/>
        <v>2</v>
      </c>
      <c r="H17" s="284" t="str">
        <f t="array" ref="H17">INDEX(B$2:B$71,SMALL(IF(E$2:E$71=G17,ROW(E$2:E$71)-ROW(G$2)+1),COUNTIF(G$2:G17,G17)))</f>
        <v/>
      </c>
      <c r="I17" s="365">
        <f t="shared" si="2"/>
        <v>0</v>
      </c>
      <c r="J17" s="22" t="str">
        <f t="shared" si="0"/>
        <v/>
      </c>
      <c r="K17" s="363" t="str">
        <f>'વાર્ષિક પરિણામ પત્રક '!D23</f>
        <v/>
      </c>
      <c r="L17" s="22">
        <f>'વાર્ષિક પરિણામ પત્રક '!N23</f>
        <v>0</v>
      </c>
      <c r="M17" s="22">
        <f>RANK(L17,L2:L71)</f>
        <v>1</v>
      </c>
      <c r="N17" s="22">
        <f t="shared" si="3"/>
        <v>1</v>
      </c>
      <c r="O17" s="363" t="str">
        <f t="array" ref="O17">INDEX(K$2:K$71,SMALL(IF(M$2:M$71=N17,ROW(M$2:M$71)-ROW(N$2)+1),COUNTIF(N$2:N17,N17)))</f>
        <v/>
      </c>
      <c r="P17" s="363" t="str">
        <f>'વાર્ષિક પરિણામ પત્રક '!D23</f>
        <v/>
      </c>
      <c r="Q17" s="22">
        <f>'વાર્ષિક પરિણામ પત્રક '!Y23</f>
        <v>0</v>
      </c>
      <c r="R17" s="22">
        <f>RANK(Q17,Q2:Q71)</f>
        <v>1</v>
      </c>
      <c r="S17" s="22">
        <f t="shared" si="4"/>
        <v>1</v>
      </c>
      <c r="T17" s="363" t="str">
        <f t="array" ref="T17">INDEX(P$2:P$71,SMALL(IF(R$2:R$71=S17,ROW(R$2:R$71)-ROW(S$2)+1),COUNTIF(S$2:S17,S17)))</f>
        <v/>
      </c>
      <c r="U17" s="363" t="str">
        <f>'વાર્ષિક પરિણામ પત્રક '!D23</f>
        <v/>
      </c>
      <c r="V17" s="22">
        <f>'વાર્ષિક પરિણામ પત્રક '!AG23</f>
        <v>0</v>
      </c>
      <c r="W17" s="22">
        <f>RANK(V17,V2:V71)</f>
        <v>1</v>
      </c>
      <c r="X17" s="22">
        <f t="shared" si="5"/>
        <v>1</v>
      </c>
      <c r="Y17" s="363" t="str">
        <f t="array" ref="Y17">INDEX(U$2:U$71,SMALL(IF(W$2:W$71=X17,ROW(W$2:W$71)-ROW(X$2)+1),COUNTIF(X$2:X17,X17)))</f>
        <v/>
      </c>
      <c r="Z17" s="363" t="str">
        <f>'વાર્ષિક પરિણામ પત્રક '!D23</f>
        <v/>
      </c>
      <c r="AA17" s="22">
        <f>'વાર્ષિક પરિણામ પત્રક '!AO23</f>
        <v>0</v>
      </c>
      <c r="AB17" s="22">
        <f>RANK(AA17,AA2:AA71)</f>
        <v>1</v>
      </c>
      <c r="AC17" s="22">
        <f t="shared" si="6"/>
        <v>1</v>
      </c>
      <c r="AD17" s="363" t="str">
        <f t="array" ref="AD17">INDEX(Z$2:Z$71,SMALL(IF(AB$2:AB$71=AC17,ROW(AB$2:AB$71)-ROW(AC$2)+1),COUNTIF(AC$2:AC17,AC17)))</f>
        <v/>
      </c>
      <c r="AE17" s="363" t="str">
        <f>'વાર્ષિક પરિણામ પત્રક '!D23</f>
        <v/>
      </c>
      <c r="AF17" s="22">
        <f>'વાર્ષિક પરિણામ પત્રક '!AX23</f>
        <v>0</v>
      </c>
      <c r="AG17" s="22">
        <f>RANK(AF17,AF2:AF71)</f>
        <v>1</v>
      </c>
      <c r="AH17" s="22">
        <f t="shared" si="7"/>
        <v>1</v>
      </c>
      <c r="AI17" s="363" t="str">
        <f t="array" ref="AI17">INDEX(AE$2:AE$71,SMALL(IF(AG$2:AG$71=AH17,ROW(AG$2:AG$71)-ROW(AH$2)+1),COUNTIF(AH$2:AH17,AH17)))</f>
        <v/>
      </c>
      <c r="AJ17" s="363" t="str">
        <f>'વાર્ષિક પરિણામ પત્રક '!D23</f>
        <v/>
      </c>
      <c r="AK17" s="22">
        <f>'વાર્ષિક પરિણામ પત્રક '!BF23</f>
        <v>0</v>
      </c>
      <c r="AL17" s="22">
        <f>RANK(AK17,AK2:AK71)</f>
        <v>1</v>
      </c>
      <c r="AM17" s="22">
        <f t="shared" si="8"/>
        <v>1</v>
      </c>
      <c r="AN17" s="363" t="str">
        <f t="array" ref="AN17">INDEX(AJ$2:AJ$71,SMALL(IF(AL$2:AL$71=AM17,ROW(AL$2:AL$71)-ROW(AM$2)+1),COUNTIF(AM$2:AM17,AM17)))</f>
        <v/>
      </c>
      <c r="AO17" s="363" t="str">
        <f>'વાર્ષિક પરિણામ પત્રક '!D23</f>
        <v/>
      </c>
      <c r="AP17" s="22">
        <f>'વાર્ષિક પરિણામ પત્રક '!BN23</f>
        <v>0</v>
      </c>
      <c r="AQ17" s="22">
        <f>RANK(AP17,AP2:AP71)</f>
        <v>1</v>
      </c>
      <c r="AR17" s="22">
        <f t="shared" si="9"/>
        <v>1</v>
      </c>
      <c r="AS17" s="363" t="str">
        <f t="array" ref="AS17">INDEX(AO$2:AO$71,SMALL(IF(AQ$2:AQ$71=AR17,ROW(AQ$2:AQ$71)-ROW(AR$2)+1),COUNTIF(AR$2:AR17,AR17)))</f>
        <v/>
      </c>
      <c r="AT17" s="363" t="str">
        <f>'વાર્ષિક પરિણામ પત્રક '!D23</f>
        <v/>
      </c>
      <c r="AU17" s="22">
        <f>'વાર્ષિક પરિણામ પત્રક '!BS23</f>
        <v>0</v>
      </c>
      <c r="AV17" s="22">
        <f>RANK(AU17,AU2:AU71)</f>
        <v>2</v>
      </c>
      <c r="AW17" s="22">
        <f t="shared" si="10"/>
        <v>2</v>
      </c>
      <c r="AX17" s="363" t="str">
        <f t="array" ref="AX17">INDEX(AT$2:AT$71,SMALL(IF(AV$2:AV$71=AW17,ROW(AV$2:AV$71)-ROW(AW$2)+1),COUNTIF(AW$2:AW17,AW17)))</f>
        <v/>
      </c>
    </row>
    <row r="18" spans="1:50">
      <c r="A18" s="22">
        <v>17</v>
      </c>
      <c r="B18" s="363" t="str">
        <f>'વાર્ષિક પરિણામ પત્રક '!D24</f>
        <v/>
      </c>
      <c r="C18" s="22" t="str">
        <f>'વાર્ષિક પરિણામ પત્રક '!BT24</f>
        <v/>
      </c>
      <c r="D18" s="22">
        <f>'વાર્ષિક પરિણામ પત્રક '!BU24</f>
        <v>0</v>
      </c>
      <c r="E18" s="22">
        <f>RANK(D18,D2:D71)</f>
        <v>2</v>
      </c>
      <c r="F18" s="365">
        <f>'વાર્ષિક પરિણામ પત્રક '!BV24</f>
        <v>0</v>
      </c>
      <c r="G18" s="22">
        <f t="shared" si="1"/>
        <v>2</v>
      </c>
      <c r="H18" s="284" t="str">
        <f t="array" ref="H18">INDEX(B$2:B$71,SMALL(IF(E$2:E$71=G18,ROW(E$2:E$71)-ROW(G$2)+1),COUNTIF(G$2:G18,G18)))</f>
        <v/>
      </c>
      <c r="I18" s="365">
        <f t="shared" si="2"/>
        <v>0</v>
      </c>
      <c r="J18" s="22" t="str">
        <f t="shared" si="0"/>
        <v/>
      </c>
      <c r="K18" s="363" t="str">
        <f>'વાર્ષિક પરિણામ પત્રક '!D24</f>
        <v/>
      </c>
      <c r="L18" s="22">
        <f>'વાર્ષિક પરિણામ પત્રક '!N24</f>
        <v>0</v>
      </c>
      <c r="M18" s="22">
        <f>RANK(L18,L2:L71)</f>
        <v>1</v>
      </c>
      <c r="N18" s="22">
        <f t="shared" si="3"/>
        <v>1</v>
      </c>
      <c r="O18" s="363" t="str">
        <f t="array" ref="O18">INDEX(K$2:K$71,SMALL(IF(M$2:M$71=N18,ROW(M$2:M$71)-ROW(N$2)+1),COUNTIF(N$2:N18,N18)))</f>
        <v/>
      </c>
      <c r="P18" s="363" t="str">
        <f>'વાર્ષિક પરિણામ પત્રક '!D24</f>
        <v/>
      </c>
      <c r="Q18" s="22">
        <f>'વાર્ષિક પરિણામ પત્રક '!Y24</f>
        <v>0</v>
      </c>
      <c r="R18" s="22">
        <f>RANK(Q18,Q2:Q71)</f>
        <v>1</v>
      </c>
      <c r="S18" s="22">
        <f t="shared" si="4"/>
        <v>1</v>
      </c>
      <c r="T18" s="363" t="str">
        <f t="array" ref="T18">INDEX(P$2:P$71,SMALL(IF(R$2:R$71=S18,ROW(R$2:R$71)-ROW(S$2)+1),COUNTIF(S$2:S18,S18)))</f>
        <v/>
      </c>
      <c r="U18" s="363" t="str">
        <f>'વાર્ષિક પરિણામ પત્રક '!D24</f>
        <v/>
      </c>
      <c r="V18" s="22">
        <f>'વાર્ષિક પરિણામ પત્રક '!AG24</f>
        <v>0</v>
      </c>
      <c r="W18" s="22">
        <f>RANK(V18,V2:V71)</f>
        <v>1</v>
      </c>
      <c r="X18" s="22">
        <f t="shared" si="5"/>
        <v>1</v>
      </c>
      <c r="Y18" s="363" t="str">
        <f t="array" ref="Y18">INDEX(U$2:U$71,SMALL(IF(W$2:W$71=X18,ROW(W$2:W$71)-ROW(X$2)+1),COUNTIF(X$2:X18,X18)))</f>
        <v/>
      </c>
      <c r="Z18" s="363" t="str">
        <f>'વાર્ષિક પરિણામ પત્રક '!D24</f>
        <v/>
      </c>
      <c r="AA18" s="22">
        <f>'વાર્ષિક પરિણામ પત્રક '!AO24</f>
        <v>0</v>
      </c>
      <c r="AB18" s="22">
        <f>RANK(AA18,AA2:AA71)</f>
        <v>1</v>
      </c>
      <c r="AC18" s="22">
        <f t="shared" si="6"/>
        <v>1</v>
      </c>
      <c r="AD18" s="363" t="str">
        <f t="array" ref="AD18">INDEX(Z$2:Z$71,SMALL(IF(AB$2:AB$71=AC18,ROW(AB$2:AB$71)-ROW(AC$2)+1),COUNTIF(AC$2:AC18,AC18)))</f>
        <v/>
      </c>
      <c r="AE18" s="363" t="str">
        <f>'વાર્ષિક પરિણામ પત્રક '!D24</f>
        <v/>
      </c>
      <c r="AF18" s="22">
        <f>'વાર્ષિક પરિણામ પત્રક '!AX24</f>
        <v>0</v>
      </c>
      <c r="AG18" s="22">
        <f>RANK(AF18,AF2:AF71)</f>
        <v>1</v>
      </c>
      <c r="AH18" s="22">
        <f t="shared" si="7"/>
        <v>1</v>
      </c>
      <c r="AI18" s="363" t="str">
        <f t="array" ref="AI18">INDEX(AE$2:AE$71,SMALL(IF(AG$2:AG$71=AH18,ROW(AG$2:AG$71)-ROW(AH$2)+1),COUNTIF(AH$2:AH18,AH18)))</f>
        <v/>
      </c>
      <c r="AJ18" s="363" t="str">
        <f>'વાર્ષિક પરિણામ પત્રક '!D24</f>
        <v/>
      </c>
      <c r="AK18" s="22">
        <f>'વાર્ષિક પરિણામ પત્રક '!BF24</f>
        <v>0</v>
      </c>
      <c r="AL18" s="22">
        <f>RANK(AK18,AK2:AK71)</f>
        <v>1</v>
      </c>
      <c r="AM18" s="22">
        <f t="shared" si="8"/>
        <v>1</v>
      </c>
      <c r="AN18" s="363" t="str">
        <f t="array" ref="AN18">INDEX(AJ$2:AJ$71,SMALL(IF(AL$2:AL$71=AM18,ROW(AL$2:AL$71)-ROW(AM$2)+1),COUNTIF(AM$2:AM18,AM18)))</f>
        <v/>
      </c>
      <c r="AO18" s="363" t="str">
        <f>'વાર્ષિક પરિણામ પત્રક '!D24</f>
        <v/>
      </c>
      <c r="AP18" s="22">
        <f>'વાર્ષિક પરિણામ પત્રક '!BN24</f>
        <v>0</v>
      </c>
      <c r="AQ18" s="22">
        <f>RANK(AP18,AP2:AP71)</f>
        <v>1</v>
      </c>
      <c r="AR18" s="22">
        <f t="shared" si="9"/>
        <v>1</v>
      </c>
      <c r="AS18" s="363" t="str">
        <f t="array" ref="AS18">INDEX(AO$2:AO$71,SMALL(IF(AQ$2:AQ$71=AR18,ROW(AQ$2:AQ$71)-ROW(AR$2)+1),COUNTIF(AR$2:AR18,AR18)))</f>
        <v/>
      </c>
      <c r="AT18" s="363" t="str">
        <f>'વાર્ષિક પરિણામ પત્રક '!D24</f>
        <v/>
      </c>
      <c r="AU18" s="22">
        <f>'વાર્ષિક પરિણામ પત્રક '!BS24</f>
        <v>0</v>
      </c>
      <c r="AV18" s="22">
        <f>RANK(AU18,AU2:AU71)</f>
        <v>2</v>
      </c>
      <c r="AW18" s="22">
        <f t="shared" si="10"/>
        <v>2</v>
      </c>
      <c r="AX18" s="363" t="str">
        <f t="array" ref="AX18">INDEX(AT$2:AT$71,SMALL(IF(AV$2:AV$71=AW18,ROW(AV$2:AV$71)-ROW(AW$2)+1),COUNTIF(AW$2:AW18,AW18)))</f>
        <v/>
      </c>
    </row>
    <row r="19" spans="1:50">
      <c r="A19" s="22">
        <v>18</v>
      </c>
      <c r="B19" s="363" t="str">
        <f>'વાર્ષિક પરિણામ પત્રક '!D25</f>
        <v/>
      </c>
      <c r="C19" s="22" t="str">
        <f>'વાર્ષિક પરિણામ પત્રક '!BT25</f>
        <v/>
      </c>
      <c r="D19" s="22">
        <f>'વાર્ષિક પરિણામ પત્રક '!BU25</f>
        <v>0</v>
      </c>
      <c r="E19" s="22">
        <f>RANK(D19,D2:D71)</f>
        <v>2</v>
      </c>
      <c r="F19" s="365">
        <f>'વાર્ષિક પરિણામ પત્રક '!BV25</f>
        <v>0</v>
      </c>
      <c r="G19" s="22">
        <f t="shared" si="1"/>
        <v>2</v>
      </c>
      <c r="H19" s="284" t="str">
        <f t="array" ref="H19">INDEX(B$2:B$71,SMALL(IF(E$2:E$71=G19,ROW(E$2:E$71)-ROW(G$2)+1),COUNTIF(G$2:G19,G19)))</f>
        <v/>
      </c>
      <c r="I19" s="365">
        <f t="shared" si="2"/>
        <v>0</v>
      </c>
      <c r="J19" s="22" t="str">
        <f t="shared" si="0"/>
        <v/>
      </c>
      <c r="K19" s="363" t="str">
        <f>'વાર્ષિક પરિણામ પત્રક '!D25</f>
        <v/>
      </c>
      <c r="L19" s="22">
        <f>'વાર્ષિક પરિણામ પત્રક '!N25</f>
        <v>0</v>
      </c>
      <c r="M19" s="22">
        <f>RANK(L19,L2:L71)</f>
        <v>1</v>
      </c>
      <c r="N19" s="22">
        <f t="shared" si="3"/>
        <v>1</v>
      </c>
      <c r="O19" s="363" t="str">
        <f t="array" ref="O19">INDEX(K$2:K$71,SMALL(IF(M$2:M$71=N19,ROW(M$2:M$71)-ROW(N$2)+1),COUNTIF(N$2:N19,N19)))</f>
        <v/>
      </c>
      <c r="P19" s="363" t="str">
        <f>'વાર્ષિક પરિણામ પત્રક '!D25</f>
        <v/>
      </c>
      <c r="Q19" s="22">
        <f>'વાર્ષિક પરિણામ પત્રક '!Y25</f>
        <v>0</v>
      </c>
      <c r="R19" s="22">
        <f>RANK(Q19,Q2:Q71)</f>
        <v>1</v>
      </c>
      <c r="S19" s="22">
        <f t="shared" si="4"/>
        <v>1</v>
      </c>
      <c r="T19" s="363" t="str">
        <f t="array" ref="T19">INDEX(P$2:P$71,SMALL(IF(R$2:R$71=S19,ROW(R$2:R$71)-ROW(S$2)+1),COUNTIF(S$2:S19,S19)))</f>
        <v/>
      </c>
      <c r="U19" s="363" t="str">
        <f>'વાર્ષિક પરિણામ પત્રક '!D25</f>
        <v/>
      </c>
      <c r="V19" s="22">
        <f>'વાર્ષિક પરિણામ પત્રક '!AG25</f>
        <v>0</v>
      </c>
      <c r="W19" s="22">
        <f>RANK(V19,V2:V71)</f>
        <v>1</v>
      </c>
      <c r="X19" s="22">
        <f t="shared" si="5"/>
        <v>1</v>
      </c>
      <c r="Y19" s="363" t="str">
        <f t="array" ref="Y19">INDEX(U$2:U$71,SMALL(IF(W$2:W$71=X19,ROW(W$2:W$71)-ROW(X$2)+1),COUNTIF(X$2:X19,X19)))</f>
        <v/>
      </c>
      <c r="Z19" s="363" t="str">
        <f>'વાર્ષિક પરિણામ પત્રક '!D25</f>
        <v/>
      </c>
      <c r="AA19" s="22">
        <f>'વાર્ષિક પરિણામ પત્રક '!AO25</f>
        <v>0</v>
      </c>
      <c r="AB19" s="22">
        <f>RANK(AA19,AA2:AA71)</f>
        <v>1</v>
      </c>
      <c r="AC19" s="22">
        <f t="shared" si="6"/>
        <v>1</v>
      </c>
      <c r="AD19" s="363" t="str">
        <f t="array" ref="AD19">INDEX(Z$2:Z$71,SMALL(IF(AB$2:AB$71=AC19,ROW(AB$2:AB$71)-ROW(AC$2)+1),COUNTIF(AC$2:AC19,AC19)))</f>
        <v/>
      </c>
      <c r="AE19" s="363" t="str">
        <f>'વાર્ષિક પરિણામ પત્રક '!D25</f>
        <v/>
      </c>
      <c r="AF19" s="22">
        <f>'વાર્ષિક પરિણામ પત્રક '!AX25</f>
        <v>0</v>
      </c>
      <c r="AG19" s="22">
        <f>RANK(AF19,AF2:AF71)</f>
        <v>1</v>
      </c>
      <c r="AH19" s="22">
        <f t="shared" si="7"/>
        <v>1</v>
      </c>
      <c r="AI19" s="363" t="str">
        <f t="array" ref="AI19">INDEX(AE$2:AE$71,SMALL(IF(AG$2:AG$71=AH19,ROW(AG$2:AG$71)-ROW(AH$2)+1),COUNTIF(AH$2:AH19,AH19)))</f>
        <v/>
      </c>
      <c r="AJ19" s="363" t="str">
        <f>'વાર્ષિક પરિણામ પત્રક '!D25</f>
        <v/>
      </c>
      <c r="AK19" s="22">
        <f>'વાર્ષિક પરિણામ પત્રક '!BF25</f>
        <v>0</v>
      </c>
      <c r="AL19" s="22">
        <f>RANK(AK19,AK2:AK71)</f>
        <v>1</v>
      </c>
      <c r="AM19" s="22">
        <f t="shared" si="8"/>
        <v>1</v>
      </c>
      <c r="AN19" s="363" t="str">
        <f t="array" ref="AN19">INDEX(AJ$2:AJ$71,SMALL(IF(AL$2:AL$71=AM19,ROW(AL$2:AL$71)-ROW(AM$2)+1),COUNTIF(AM$2:AM19,AM19)))</f>
        <v/>
      </c>
      <c r="AO19" s="363" t="str">
        <f>'વાર્ષિક પરિણામ પત્રક '!D25</f>
        <v/>
      </c>
      <c r="AP19" s="22">
        <f>'વાર્ષિક પરિણામ પત્રક '!BN25</f>
        <v>0</v>
      </c>
      <c r="AQ19" s="22">
        <f>RANK(AP19,AP2:AP71)</f>
        <v>1</v>
      </c>
      <c r="AR19" s="22">
        <f t="shared" si="9"/>
        <v>1</v>
      </c>
      <c r="AS19" s="363" t="str">
        <f t="array" ref="AS19">INDEX(AO$2:AO$71,SMALL(IF(AQ$2:AQ$71=AR19,ROW(AQ$2:AQ$71)-ROW(AR$2)+1),COUNTIF(AR$2:AR19,AR19)))</f>
        <v/>
      </c>
      <c r="AT19" s="363" t="str">
        <f>'વાર્ષિક પરિણામ પત્રક '!D25</f>
        <v/>
      </c>
      <c r="AU19" s="22">
        <f>'વાર્ષિક પરિણામ પત્રક '!BS25</f>
        <v>0</v>
      </c>
      <c r="AV19" s="22">
        <f>RANK(AU19,AU2:AU71)</f>
        <v>2</v>
      </c>
      <c r="AW19" s="22">
        <f t="shared" si="10"/>
        <v>2</v>
      </c>
      <c r="AX19" s="363" t="str">
        <f t="array" ref="AX19">INDEX(AT$2:AT$71,SMALL(IF(AV$2:AV$71=AW19,ROW(AV$2:AV$71)-ROW(AW$2)+1),COUNTIF(AW$2:AW19,AW19)))</f>
        <v/>
      </c>
    </row>
    <row r="20" spans="1:50">
      <c r="A20" s="22">
        <v>19</v>
      </c>
      <c r="B20" s="363" t="str">
        <f>'વાર્ષિક પરિણામ પત્રક '!D26</f>
        <v/>
      </c>
      <c r="C20" s="22" t="str">
        <f>'વાર્ષિક પરિણામ પત્રક '!BT26</f>
        <v/>
      </c>
      <c r="D20" s="22">
        <f>'વાર્ષિક પરિણામ પત્રક '!BU26</f>
        <v>0</v>
      </c>
      <c r="E20" s="22">
        <f>RANK(D20,D2:D71)</f>
        <v>2</v>
      </c>
      <c r="F20" s="365">
        <f>'વાર્ષિક પરિણામ પત્રક '!BV26</f>
        <v>0</v>
      </c>
      <c r="G20" s="22">
        <f t="shared" si="1"/>
        <v>2</v>
      </c>
      <c r="H20" s="284" t="str">
        <f t="array" ref="H20">INDEX(B$2:B$71,SMALL(IF(E$2:E$71=G20,ROW(E$2:E$71)-ROW(G$2)+1),COUNTIF(G$2:G20,G20)))</f>
        <v/>
      </c>
      <c r="I20" s="365">
        <f t="shared" si="2"/>
        <v>0</v>
      </c>
      <c r="J20" s="22" t="str">
        <f t="shared" si="0"/>
        <v/>
      </c>
      <c r="K20" s="363" t="str">
        <f>'વાર્ષિક પરિણામ પત્રક '!D26</f>
        <v/>
      </c>
      <c r="L20" s="22">
        <f>'વાર્ષિક પરિણામ પત્રક '!N26</f>
        <v>0</v>
      </c>
      <c r="M20" s="22">
        <f>RANK(L20,L2:L71)</f>
        <v>1</v>
      </c>
      <c r="N20" s="22">
        <f t="shared" si="3"/>
        <v>1</v>
      </c>
      <c r="O20" s="363" t="str">
        <f t="array" ref="O20">INDEX(K$2:K$71,SMALL(IF(M$2:M$71=N20,ROW(M$2:M$71)-ROW(N$2)+1),COUNTIF(N$2:N20,N20)))</f>
        <v/>
      </c>
      <c r="P20" s="363" t="str">
        <f>'વાર્ષિક પરિણામ પત્રક '!D26</f>
        <v/>
      </c>
      <c r="Q20" s="22">
        <f>'વાર્ષિક પરિણામ પત્રક '!Y26</f>
        <v>0</v>
      </c>
      <c r="R20" s="22">
        <f>RANK(Q20,Q2:Q71)</f>
        <v>1</v>
      </c>
      <c r="S20" s="22">
        <f t="shared" si="4"/>
        <v>1</v>
      </c>
      <c r="T20" s="363" t="str">
        <f t="array" ref="T20">INDEX(P$2:P$71,SMALL(IF(R$2:R$71=S20,ROW(R$2:R$71)-ROW(S$2)+1),COUNTIF(S$2:S20,S20)))</f>
        <v/>
      </c>
      <c r="U20" s="363" t="str">
        <f>'વાર્ષિક પરિણામ પત્રક '!D26</f>
        <v/>
      </c>
      <c r="V20" s="22">
        <f>'વાર્ષિક પરિણામ પત્રક '!AG26</f>
        <v>0</v>
      </c>
      <c r="W20" s="22">
        <f>RANK(V20,V2:V71)</f>
        <v>1</v>
      </c>
      <c r="X20" s="22">
        <f t="shared" si="5"/>
        <v>1</v>
      </c>
      <c r="Y20" s="363" t="str">
        <f t="array" ref="Y20">INDEX(U$2:U$71,SMALL(IF(W$2:W$71=X20,ROW(W$2:W$71)-ROW(X$2)+1),COUNTIF(X$2:X20,X20)))</f>
        <v/>
      </c>
      <c r="Z20" s="363" t="str">
        <f>'વાર્ષિક પરિણામ પત્રક '!D26</f>
        <v/>
      </c>
      <c r="AA20" s="22">
        <f>'વાર્ષિક પરિણામ પત્રક '!AO26</f>
        <v>0</v>
      </c>
      <c r="AB20" s="22">
        <f>RANK(AA20,AA2:AA71)</f>
        <v>1</v>
      </c>
      <c r="AC20" s="22">
        <f t="shared" si="6"/>
        <v>1</v>
      </c>
      <c r="AD20" s="363" t="str">
        <f t="array" ref="AD20">INDEX(Z$2:Z$71,SMALL(IF(AB$2:AB$71=AC20,ROW(AB$2:AB$71)-ROW(AC$2)+1),COUNTIF(AC$2:AC20,AC20)))</f>
        <v/>
      </c>
      <c r="AE20" s="363" t="str">
        <f>'વાર્ષિક પરિણામ પત્રક '!D26</f>
        <v/>
      </c>
      <c r="AF20" s="22">
        <f>'વાર્ષિક પરિણામ પત્રક '!AX26</f>
        <v>0</v>
      </c>
      <c r="AG20" s="22">
        <f>RANK(AF20,AF2:AF71)</f>
        <v>1</v>
      </c>
      <c r="AH20" s="22">
        <f t="shared" si="7"/>
        <v>1</v>
      </c>
      <c r="AI20" s="363" t="str">
        <f t="array" ref="AI20">INDEX(AE$2:AE$71,SMALL(IF(AG$2:AG$71=AH20,ROW(AG$2:AG$71)-ROW(AH$2)+1),COUNTIF(AH$2:AH20,AH20)))</f>
        <v/>
      </c>
      <c r="AJ20" s="363" t="str">
        <f>'વાર્ષિક પરિણામ પત્રક '!D26</f>
        <v/>
      </c>
      <c r="AK20" s="22">
        <f>'વાર્ષિક પરિણામ પત્રક '!BF26</f>
        <v>0</v>
      </c>
      <c r="AL20" s="22">
        <f>RANK(AK20,AK2:AK71)</f>
        <v>1</v>
      </c>
      <c r="AM20" s="22">
        <f t="shared" si="8"/>
        <v>1</v>
      </c>
      <c r="AN20" s="363" t="str">
        <f t="array" ref="AN20">INDEX(AJ$2:AJ$71,SMALL(IF(AL$2:AL$71=AM20,ROW(AL$2:AL$71)-ROW(AM$2)+1),COUNTIF(AM$2:AM20,AM20)))</f>
        <v/>
      </c>
      <c r="AO20" s="363" t="str">
        <f>'વાર્ષિક પરિણામ પત્રક '!D26</f>
        <v/>
      </c>
      <c r="AP20" s="22">
        <f>'વાર્ષિક પરિણામ પત્રક '!BN26</f>
        <v>0</v>
      </c>
      <c r="AQ20" s="22">
        <f>RANK(AP20,AP2:AP71)</f>
        <v>1</v>
      </c>
      <c r="AR20" s="22">
        <f t="shared" si="9"/>
        <v>1</v>
      </c>
      <c r="AS20" s="363" t="str">
        <f t="array" ref="AS20">INDEX(AO$2:AO$71,SMALL(IF(AQ$2:AQ$71=AR20,ROW(AQ$2:AQ$71)-ROW(AR$2)+1),COUNTIF(AR$2:AR20,AR20)))</f>
        <v/>
      </c>
      <c r="AT20" s="363" t="str">
        <f>'વાર્ષિક પરિણામ પત્રક '!D26</f>
        <v/>
      </c>
      <c r="AU20" s="22">
        <f>'વાર્ષિક પરિણામ પત્રક '!BS26</f>
        <v>0</v>
      </c>
      <c r="AV20" s="22">
        <f>RANK(AU20,AU2:AU71)</f>
        <v>2</v>
      </c>
      <c r="AW20" s="22">
        <f t="shared" si="10"/>
        <v>2</v>
      </c>
      <c r="AX20" s="363" t="str">
        <f t="array" ref="AX20">INDEX(AT$2:AT$71,SMALL(IF(AV$2:AV$71=AW20,ROW(AV$2:AV$71)-ROW(AW$2)+1),COUNTIF(AW$2:AW20,AW20)))</f>
        <v/>
      </c>
    </row>
    <row r="21" spans="1:50">
      <c r="A21" s="22">
        <v>20</v>
      </c>
      <c r="B21" s="363" t="str">
        <f>'વાર્ષિક પરિણામ પત્રક '!D27</f>
        <v/>
      </c>
      <c r="C21" s="22" t="str">
        <f>'વાર્ષિક પરિણામ પત્રક '!BT27</f>
        <v/>
      </c>
      <c r="D21" s="22">
        <f>'વાર્ષિક પરિણામ પત્રક '!BU27</f>
        <v>0</v>
      </c>
      <c r="E21" s="22">
        <f>RANK(D21,D2:D71)</f>
        <v>2</v>
      </c>
      <c r="F21" s="365">
        <f>'વાર્ષિક પરિણામ પત્રક '!BV27</f>
        <v>0</v>
      </c>
      <c r="G21" s="22">
        <f t="shared" si="1"/>
        <v>2</v>
      </c>
      <c r="H21" s="284" t="str">
        <f t="array" ref="H21">INDEX(B$2:B$71,SMALL(IF(E$2:E$71=G21,ROW(E$2:E$71)-ROW(G$2)+1),COUNTIF(G$2:G21,G21)))</f>
        <v/>
      </c>
      <c r="I21" s="365">
        <f t="shared" si="2"/>
        <v>0</v>
      </c>
      <c r="J21" s="22" t="str">
        <f t="shared" si="0"/>
        <v/>
      </c>
      <c r="K21" s="363" t="str">
        <f>'વાર્ષિક પરિણામ પત્રક '!D27</f>
        <v/>
      </c>
      <c r="L21" s="22">
        <f>'વાર્ષિક પરિણામ પત્રક '!N27</f>
        <v>0</v>
      </c>
      <c r="M21" s="22">
        <f>RANK(L21,L2:L71)</f>
        <v>1</v>
      </c>
      <c r="N21" s="22">
        <f t="shared" si="3"/>
        <v>1</v>
      </c>
      <c r="O21" s="363" t="str">
        <f t="array" ref="O21">INDEX(K$2:K$71,SMALL(IF(M$2:M$71=N21,ROW(M$2:M$71)-ROW(N$2)+1),COUNTIF(N$2:N21,N21)))</f>
        <v/>
      </c>
      <c r="P21" s="363" t="str">
        <f>'વાર્ષિક પરિણામ પત્રક '!D27</f>
        <v/>
      </c>
      <c r="Q21" s="22">
        <f>'વાર્ષિક પરિણામ પત્રક '!Y27</f>
        <v>0</v>
      </c>
      <c r="R21" s="22">
        <f>RANK(Q21,Q2:Q71)</f>
        <v>1</v>
      </c>
      <c r="S21" s="22">
        <f t="shared" si="4"/>
        <v>1</v>
      </c>
      <c r="T21" s="363" t="str">
        <f t="array" ref="T21">INDEX(P$2:P$71,SMALL(IF(R$2:R$71=S21,ROW(R$2:R$71)-ROW(S$2)+1),COUNTIF(S$2:S21,S21)))</f>
        <v/>
      </c>
      <c r="U21" s="363" t="str">
        <f>'વાર્ષિક પરિણામ પત્રક '!D27</f>
        <v/>
      </c>
      <c r="V21" s="22">
        <f>'વાર્ષિક પરિણામ પત્રક '!AG27</f>
        <v>0</v>
      </c>
      <c r="W21" s="22">
        <f>RANK(V21,V2:V71)</f>
        <v>1</v>
      </c>
      <c r="X21" s="22">
        <f t="shared" si="5"/>
        <v>1</v>
      </c>
      <c r="Y21" s="363" t="str">
        <f t="array" ref="Y21">INDEX(U$2:U$71,SMALL(IF(W$2:W$71=X21,ROW(W$2:W$71)-ROW(X$2)+1),COUNTIF(X$2:X21,X21)))</f>
        <v/>
      </c>
      <c r="Z21" s="363" t="str">
        <f>'વાર્ષિક પરિણામ પત્રક '!D27</f>
        <v/>
      </c>
      <c r="AA21" s="22">
        <f>'વાર્ષિક પરિણામ પત્રક '!AO27</f>
        <v>0</v>
      </c>
      <c r="AB21" s="22">
        <f>RANK(AA21,AA2:AA71)</f>
        <v>1</v>
      </c>
      <c r="AC21" s="22">
        <f t="shared" si="6"/>
        <v>1</v>
      </c>
      <c r="AD21" s="363" t="str">
        <f t="array" ref="AD21">INDEX(Z$2:Z$71,SMALL(IF(AB$2:AB$71=AC21,ROW(AB$2:AB$71)-ROW(AC$2)+1),COUNTIF(AC$2:AC21,AC21)))</f>
        <v/>
      </c>
      <c r="AE21" s="363" t="str">
        <f>'વાર્ષિક પરિણામ પત્રક '!D27</f>
        <v/>
      </c>
      <c r="AF21" s="22">
        <f>'વાર્ષિક પરિણામ પત્રક '!AX27</f>
        <v>0</v>
      </c>
      <c r="AG21" s="22">
        <f>RANK(AF21,AF2:AF71)</f>
        <v>1</v>
      </c>
      <c r="AH21" s="22">
        <f t="shared" si="7"/>
        <v>1</v>
      </c>
      <c r="AI21" s="363" t="str">
        <f t="array" ref="AI21">INDEX(AE$2:AE$71,SMALL(IF(AG$2:AG$71=AH21,ROW(AG$2:AG$71)-ROW(AH$2)+1),COUNTIF(AH$2:AH21,AH21)))</f>
        <v/>
      </c>
      <c r="AJ21" s="363" t="str">
        <f>'વાર્ષિક પરિણામ પત્રક '!D27</f>
        <v/>
      </c>
      <c r="AK21" s="22">
        <f>'વાર્ષિક પરિણામ પત્રક '!BF27</f>
        <v>0</v>
      </c>
      <c r="AL21" s="22">
        <f>RANK(AK21,AK2:AK71)</f>
        <v>1</v>
      </c>
      <c r="AM21" s="22">
        <f t="shared" si="8"/>
        <v>1</v>
      </c>
      <c r="AN21" s="363" t="str">
        <f t="array" ref="AN21">INDEX(AJ$2:AJ$71,SMALL(IF(AL$2:AL$71=AM21,ROW(AL$2:AL$71)-ROW(AM$2)+1),COUNTIF(AM$2:AM21,AM21)))</f>
        <v/>
      </c>
      <c r="AO21" s="363" t="str">
        <f>'વાર્ષિક પરિણામ પત્રક '!D27</f>
        <v/>
      </c>
      <c r="AP21" s="22">
        <f>'વાર્ષિક પરિણામ પત્રક '!BN27</f>
        <v>0</v>
      </c>
      <c r="AQ21" s="22">
        <f>RANK(AP21,AP2:AP71)</f>
        <v>1</v>
      </c>
      <c r="AR21" s="22">
        <f t="shared" si="9"/>
        <v>1</v>
      </c>
      <c r="AS21" s="363" t="str">
        <f t="array" ref="AS21">INDEX(AO$2:AO$71,SMALL(IF(AQ$2:AQ$71=AR21,ROW(AQ$2:AQ$71)-ROW(AR$2)+1),COUNTIF(AR$2:AR21,AR21)))</f>
        <v/>
      </c>
      <c r="AT21" s="363" t="str">
        <f>'વાર્ષિક પરિણામ પત્રક '!D27</f>
        <v/>
      </c>
      <c r="AU21" s="22">
        <f>'વાર્ષિક પરિણામ પત્રક '!BS27</f>
        <v>0</v>
      </c>
      <c r="AV21" s="22">
        <f>RANK(AU21,AU2:AU71)</f>
        <v>2</v>
      </c>
      <c r="AW21" s="22">
        <f t="shared" si="10"/>
        <v>2</v>
      </c>
      <c r="AX21" s="363" t="str">
        <f t="array" ref="AX21">INDEX(AT$2:AT$71,SMALL(IF(AV$2:AV$71=AW21,ROW(AV$2:AV$71)-ROW(AW$2)+1),COUNTIF(AW$2:AW21,AW21)))</f>
        <v/>
      </c>
    </row>
    <row r="22" spans="1:50">
      <c r="A22" s="22">
        <v>21</v>
      </c>
      <c r="B22" s="363" t="str">
        <f>'વાર્ષિક પરિણામ પત્રક '!D28</f>
        <v/>
      </c>
      <c r="C22" s="22" t="str">
        <f>'વાર્ષિક પરિણામ પત્રક '!BT28</f>
        <v/>
      </c>
      <c r="D22" s="22">
        <f>'વાર્ષિક પરિણામ પત્રક '!BU28</f>
        <v>0</v>
      </c>
      <c r="E22" s="22">
        <f>RANK(D22,D2:D71)</f>
        <v>2</v>
      </c>
      <c r="F22" s="365">
        <f>'વાર્ષિક પરિણામ પત્રક '!BV28</f>
        <v>0</v>
      </c>
      <c r="G22" s="22">
        <f t="shared" si="1"/>
        <v>2</v>
      </c>
      <c r="H22" s="284" t="str">
        <f t="array" ref="H22">INDEX(B$2:B$71,SMALL(IF(E$2:E$71=G22,ROW(E$2:E$71)-ROW(G$2)+1),COUNTIF(G$2:G22,G22)))</f>
        <v/>
      </c>
      <c r="I22" s="365">
        <f t="shared" si="2"/>
        <v>0</v>
      </c>
      <c r="J22" s="22" t="str">
        <f t="shared" si="0"/>
        <v/>
      </c>
      <c r="K22" s="363" t="str">
        <f>'વાર્ષિક પરિણામ પત્રક '!D28</f>
        <v/>
      </c>
      <c r="L22" s="22">
        <f>'વાર્ષિક પરિણામ પત્રક '!N28</f>
        <v>0</v>
      </c>
      <c r="M22" s="22">
        <f>RANK(L22,L2:L71)</f>
        <v>1</v>
      </c>
      <c r="N22" s="22">
        <f t="shared" si="3"/>
        <v>1</v>
      </c>
      <c r="O22" s="363" t="str">
        <f t="array" ref="O22">INDEX(K$2:K$71,SMALL(IF(M$2:M$71=N22,ROW(M$2:M$71)-ROW(N$2)+1),COUNTIF(N$2:N22,N22)))</f>
        <v/>
      </c>
      <c r="P22" s="363" t="str">
        <f>'વાર્ષિક પરિણામ પત્રક '!D28</f>
        <v/>
      </c>
      <c r="Q22" s="22">
        <f>'વાર્ષિક પરિણામ પત્રક '!Y28</f>
        <v>0</v>
      </c>
      <c r="R22" s="22">
        <f>RANK(Q22,Q2:Q71)</f>
        <v>1</v>
      </c>
      <c r="S22" s="22">
        <f t="shared" si="4"/>
        <v>1</v>
      </c>
      <c r="T22" s="363" t="str">
        <f t="array" ref="T22">INDEX(P$2:P$71,SMALL(IF(R$2:R$71=S22,ROW(R$2:R$71)-ROW(S$2)+1),COUNTIF(S$2:S22,S22)))</f>
        <v/>
      </c>
      <c r="U22" s="363" t="str">
        <f>'વાર્ષિક પરિણામ પત્રક '!D28</f>
        <v/>
      </c>
      <c r="V22" s="22">
        <f>'વાર્ષિક પરિણામ પત્રક '!AG28</f>
        <v>0</v>
      </c>
      <c r="W22" s="22">
        <f>RANK(V22,V2:V71)</f>
        <v>1</v>
      </c>
      <c r="X22" s="22">
        <f t="shared" si="5"/>
        <v>1</v>
      </c>
      <c r="Y22" s="363" t="str">
        <f t="array" ref="Y22">INDEX(U$2:U$71,SMALL(IF(W$2:W$71=X22,ROW(W$2:W$71)-ROW(X$2)+1),COUNTIF(X$2:X22,X22)))</f>
        <v/>
      </c>
      <c r="Z22" s="363" t="str">
        <f>'વાર્ષિક પરિણામ પત્રક '!D28</f>
        <v/>
      </c>
      <c r="AA22" s="22">
        <f>'વાર્ષિક પરિણામ પત્રક '!AO28</f>
        <v>0</v>
      </c>
      <c r="AB22" s="22">
        <f>RANK(AA22,AA2:AA71)</f>
        <v>1</v>
      </c>
      <c r="AC22" s="22">
        <f t="shared" si="6"/>
        <v>1</v>
      </c>
      <c r="AD22" s="363" t="str">
        <f t="array" ref="AD22">INDEX(Z$2:Z$71,SMALL(IF(AB$2:AB$71=AC22,ROW(AB$2:AB$71)-ROW(AC$2)+1),COUNTIF(AC$2:AC22,AC22)))</f>
        <v/>
      </c>
      <c r="AE22" s="363" t="str">
        <f>'વાર્ષિક પરિણામ પત્રક '!D28</f>
        <v/>
      </c>
      <c r="AF22" s="22">
        <f>'વાર્ષિક પરિણામ પત્રક '!AX28</f>
        <v>0</v>
      </c>
      <c r="AG22" s="22">
        <f>RANK(AF22,AF2:AF71)</f>
        <v>1</v>
      </c>
      <c r="AH22" s="22">
        <f t="shared" si="7"/>
        <v>1</v>
      </c>
      <c r="AI22" s="363" t="str">
        <f t="array" ref="AI22">INDEX(AE$2:AE$71,SMALL(IF(AG$2:AG$71=AH22,ROW(AG$2:AG$71)-ROW(AH$2)+1),COUNTIF(AH$2:AH22,AH22)))</f>
        <v/>
      </c>
      <c r="AJ22" s="363" t="str">
        <f>'વાર્ષિક પરિણામ પત્રક '!D28</f>
        <v/>
      </c>
      <c r="AK22" s="22">
        <f>'વાર્ષિક પરિણામ પત્રક '!BF28</f>
        <v>0</v>
      </c>
      <c r="AL22" s="22">
        <f>RANK(AK22,AK2:AK71)</f>
        <v>1</v>
      </c>
      <c r="AM22" s="22">
        <f t="shared" si="8"/>
        <v>1</v>
      </c>
      <c r="AN22" s="363" t="str">
        <f t="array" ref="AN22">INDEX(AJ$2:AJ$71,SMALL(IF(AL$2:AL$71=AM22,ROW(AL$2:AL$71)-ROW(AM$2)+1),COUNTIF(AM$2:AM22,AM22)))</f>
        <v/>
      </c>
      <c r="AO22" s="363" t="str">
        <f>'વાર્ષિક પરિણામ પત્રક '!D28</f>
        <v/>
      </c>
      <c r="AP22" s="22">
        <f>'વાર્ષિક પરિણામ પત્રક '!BN28</f>
        <v>0</v>
      </c>
      <c r="AQ22" s="22">
        <f>RANK(AP22,AP2:AP71)</f>
        <v>1</v>
      </c>
      <c r="AR22" s="22">
        <f t="shared" si="9"/>
        <v>1</v>
      </c>
      <c r="AS22" s="363" t="str">
        <f t="array" ref="AS22">INDEX(AO$2:AO$71,SMALL(IF(AQ$2:AQ$71=AR22,ROW(AQ$2:AQ$71)-ROW(AR$2)+1),COUNTIF(AR$2:AR22,AR22)))</f>
        <v/>
      </c>
      <c r="AT22" s="363" t="str">
        <f>'વાર્ષિક પરિણામ પત્રક '!D28</f>
        <v/>
      </c>
      <c r="AU22" s="22">
        <f>'વાર્ષિક પરિણામ પત્રક '!BS28</f>
        <v>0</v>
      </c>
      <c r="AV22" s="22">
        <f>RANK(AU22,AU2:AU71)</f>
        <v>2</v>
      </c>
      <c r="AW22" s="22">
        <f t="shared" si="10"/>
        <v>2</v>
      </c>
      <c r="AX22" s="363" t="str">
        <f t="array" ref="AX22">INDEX(AT$2:AT$71,SMALL(IF(AV$2:AV$71=AW22,ROW(AV$2:AV$71)-ROW(AW$2)+1),COUNTIF(AW$2:AW22,AW22)))</f>
        <v/>
      </c>
    </row>
    <row r="23" spans="1:50">
      <c r="A23" s="22">
        <v>22</v>
      </c>
      <c r="B23" s="363" t="str">
        <f>'વાર્ષિક પરિણામ પત્રક '!D29</f>
        <v/>
      </c>
      <c r="C23" s="22" t="str">
        <f>'વાર્ષિક પરિણામ પત્રક '!BT29</f>
        <v/>
      </c>
      <c r="D23" s="22">
        <f>'વાર્ષિક પરિણામ પત્રક '!BU29</f>
        <v>0</v>
      </c>
      <c r="E23" s="22">
        <f>RANK(D23,D2:D71)</f>
        <v>2</v>
      </c>
      <c r="F23" s="365">
        <f>'વાર્ષિક પરિણામ પત્રક '!BV29</f>
        <v>0</v>
      </c>
      <c r="G23" s="22">
        <f t="shared" si="1"/>
        <v>2</v>
      </c>
      <c r="H23" s="284" t="str">
        <f t="array" ref="H23">INDEX(B$2:B$71,SMALL(IF(E$2:E$71=G23,ROW(E$2:E$71)-ROW(G$2)+1),COUNTIF(G$2:G23,G23)))</f>
        <v/>
      </c>
      <c r="I23" s="365">
        <f t="shared" si="2"/>
        <v>0</v>
      </c>
      <c r="J23" s="22" t="str">
        <f t="shared" si="0"/>
        <v/>
      </c>
      <c r="K23" s="363" t="str">
        <f>'વાર્ષિક પરિણામ પત્રક '!D29</f>
        <v/>
      </c>
      <c r="L23" s="22">
        <f>'વાર્ષિક પરિણામ પત્રક '!N29</f>
        <v>0</v>
      </c>
      <c r="M23" s="22">
        <f>RANK(L23,L2:L71)</f>
        <v>1</v>
      </c>
      <c r="N23" s="22">
        <f t="shared" si="3"/>
        <v>1</v>
      </c>
      <c r="O23" s="363" t="str">
        <f t="array" ref="O23">INDEX(K$2:K$71,SMALL(IF(M$2:M$71=N23,ROW(M$2:M$71)-ROW(N$2)+1),COUNTIF(N$2:N23,N23)))</f>
        <v/>
      </c>
      <c r="P23" s="363" t="str">
        <f>'વાર્ષિક પરિણામ પત્રક '!D29</f>
        <v/>
      </c>
      <c r="Q23" s="22">
        <f>'વાર્ષિક પરિણામ પત્રક '!Y29</f>
        <v>0</v>
      </c>
      <c r="R23" s="22">
        <f>RANK(Q23,Q2:Q71)</f>
        <v>1</v>
      </c>
      <c r="S23" s="22">
        <f t="shared" si="4"/>
        <v>1</v>
      </c>
      <c r="T23" s="363" t="str">
        <f t="array" ref="T23">INDEX(P$2:P$71,SMALL(IF(R$2:R$71=S23,ROW(R$2:R$71)-ROW(S$2)+1),COUNTIF(S$2:S23,S23)))</f>
        <v/>
      </c>
      <c r="U23" s="363" t="str">
        <f>'વાર્ષિક પરિણામ પત્રક '!D29</f>
        <v/>
      </c>
      <c r="V23" s="22">
        <f>'વાર્ષિક પરિણામ પત્રક '!AG29</f>
        <v>0</v>
      </c>
      <c r="W23" s="22">
        <f>RANK(V23,V2:V71)</f>
        <v>1</v>
      </c>
      <c r="X23" s="22">
        <f t="shared" si="5"/>
        <v>1</v>
      </c>
      <c r="Y23" s="363" t="str">
        <f t="array" ref="Y23">INDEX(U$2:U$71,SMALL(IF(W$2:W$71=X23,ROW(W$2:W$71)-ROW(X$2)+1),COUNTIF(X$2:X23,X23)))</f>
        <v/>
      </c>
      <c r="Z23" s="363" t="str">
        <f>'વાર્ષિક પરિણામ પત્રક '!D29</f>
        <v/>
      </c>
      <c r="AA23" s="22">
        <f>'વાર્ષિક પરિણામ પત્રક '!AO29</f>
        <v>0</v>
      </c>
      <c r="AB23" s="22">
        <f>RANK(AA23,AA2:AA71)</f>
        <v>1</v>
      </c>
      <c r="AC23" s="22">
        <f t="shared" si="6"/>
        <v>1</v>
      </c>
      <c r="AD23" s="363" t="str">
        <f t="array" ref="AD23">INDEX(Z$2:Z$71,SMALL(IF(AB$2:AB$71=AC23,ROW(AB$2:AB$71)-ROW(AC$2)+1),COUNTIF(AC$2:AC23,AC23)))</f>
        <v/>
      </c>
      <c r="AE23" s="363" t="str">
        <f>'વાર્ષિક પરિણામ પત્રક '!D29</f>
        <v/>
      </c>
      <c r="AF23" s="22">
        <f>'વાર્ષિક પરિણામ પત્રક '!AX29</f>
        <v>0</v>
      </c>
      <c r="AG23" s="22">
        <f>RANK(AF23,AF2:AF71)</f>
        <v>1</v>
      </c>
      <c r="AH23" s="22">
        <f t="shared" si="7"/>
        <v>1</v>
      </c>
      <c r="AI23" s="363" t="str">
        <f t="array" ref="AI23">INDEX(AE$2:AE$71,SMALL(IF(AG$2:AG$71=AH23,ROW(AG$2:AG$71)-ROW(AH$2)+1),COUNTIF(AH$2:AH23,AH23)))</f>
        <v/>
      </c>
      <c r="AJ23" s="363" t="str">
        <f>'વાર્ષિક પરિણામ પત્રક '!D29</f>
        <v/>
      </c>
      <c r="AK23" s="22">
        <f>'વાર્ષિક પરિણામ પત્રક '!BF29</f>
        <v>0</v>
      </c>
      <c r="AL23" s="22">
        <f>RANK(AK23,AK2:AK71)</f>
        <v>1</v>
      </c>
      <c r="AM23" s="22">
        <f t="shared" si="8"/>
        <v>1</v>
      </c>
      <c r="AN23" s="363" t="str">
        <f t="array" ref="AN23">INDEX(AJ$2:AJ$71,SMALL(IF(AL$2:AL$71=AM23,ROW(AL$2:AL$71)-ROW(AM$2)+1),COUNTIF(AM$2:AM23,AM23)))</f>
        <v/>
      </c>
      <c r="AO23" s="363" t="str">
        <f>'વાર્ષિક પરિણામ પત્રક '!D29</f>
        <v/>
      </c>
      <c r="AP23" s="22">
        <f>'વાર્ષિક પરિણામ પત્રક '!BN29</f>
        <v>0</v>
      </c>
      <c r="AQ23" s="22">
        <f>RANK(AP23,AP2:AP71)</f>
        <v>1</v>
      </c>
      <c r="AR23" s="22">
        <f t="shared" si="9"/>
        <v>1</v>
      </c>
      <c r="AS23" s="363" t="str">
        <f t="array" ref="AS23">INDEX(AO$2:AO$71,SMALL(IF(AQ$2:AQ$71=AR23,ROW(AQ$2:AQ$71)-ROW(AR$2)+1),COUNTIF(AR$2:AR23,AR23)))</f>
        <v/>
      </c>
      <c r="AT23" s="363" t="str">
        <f>'વાર્ષિક પરિણામ પત્રક '!D29</f>
        <v/>
      </c>
      <c r="AU23" s="22">
        <f>'વાર્ષિક પરિણામ પત્રક '!BS29</f>
        <v>0</v>
      </c>
      <c r="AV23" s="22">
        <f>RANK(AU23,AU2:AU71)</f>
        <v>2</v>
      </c>
      <c r="AW23" s="22">
        <f t="shared" si="10"/>
        <v>2</v>
      </c>
      <c r="AX23" s="363" t="str">
        <f t="array" ref="AX23">INDEX(AT$2:AT$71,SMALL(IF(AV$2:AV$71=AW23,ROW(AV$2:AV$71)-ROW(AW$2)+1),COUNTIF(AW$2:AW23,AW23)))</f>
        <v/>
      </c>
    </row>
    <row r="24" spans="1:50">
      <c r="A24" s="22">
        <v>23</v>
      </c>
      <c r="B24" s="363" t="str">
        <f>'વાર્ષિક પરિણામ પત્રક '!D30</f>
        <v/>
      </c>
      <c r="C24" s="22" t="str">
        <f>'વાર્ષિક પરિણામ પત્રક '!BT30</f>
        <v/>
      </c>
      <c r="D24" s="22">
        <f>'વાર્ષિક પરિણામ પત્રક '!BU30</f>
        <v>0</v>
      </c>
      <c r="E24" s="22">
        <f>RANK(D24,D2:D71)</f>
        <v>2</v>
      </c>
      <c r="F24" s="365">
        <f>'વાર્ષિક પરિણામ પત્રક '!BV30</f>
        <v>0</v>
      </c>
      <c r="G24" s="22">
        <f t="shared" si="1"/>
        <v>2</v>
      </c>
      <c r="H24" s="284" t="str">
        <f t="array" ref="H24">INDEX(B$2:B$71,SMALL(IF(E$2:E$71=G24,ROW(E$2:E$71)-ROW(G$2)+1),COUNTIF(G$2:G24,G24)))</f>
        <v/>
      </c>
      <c r="I24" s="365">
        <f t="shared" si="2"/>
        <v>0</v>
      </c>
      <c r="J24" s="22" t="str">
        <f t="shared" si="0"/>
        <v/>
      </c>
      <c r="K24" s="363" t="str">
        <f>'વાર્ષિક પરિણામ પત્રક '!D30</f>
        <v/>
      </c>
      <c r="L24" s="22">
        <f>'વાર્ષિક પરિણામ પત્રક '!N30</f>
        <v>0</v>
      </c>
      <c r="M24" s="22">
        <f>RANK(L24,L2:L71)</f>
        <v>1</v>
      </c>
      <c r="N24" s="22">
        <f t="shared" si="3"/>
        <v>1</v>
      </c>
      <c r="O24" s="363" t="str">
        <f t="array" ref="O24">INDEX(K$2:K$71,SMALL(IF(M$2:M$71=N24,ROW(M$2:M$71)-ROW(N$2)+1),COUNTIF(N$2:N24,N24)))</f>
        <v/>
      </c>
      <c r="P24" s="363" t="str">
        <f>'વાર્ષિક પરિણામ પત્રક '!D30</f>
        <v/>
      </c>
      <c r="Q24" s="22">
        <f>'વાર્ષિક પરિણામ પત્રક '!Y30</f>
        <v>0</v>
      </c>
      <c r="R24" s="22">
        <f>RANK(Q24,Q2:Q71)</f>
        <v>1</v>
      </c>
      <c r="S24" s="22">
        <f t="shared" si="4"/>
        <v>1</v>
      </c>
      <c r="T24" s="363" t="str">
        <f t="array" ref="T24">INDEX(P$2:P$71,SMALL(IF(R$2:R$71=S24,ROW(R$2:R$71)-ROW(S$2)+1),COUNTIF(S$2:S24,S24)))</f>
        <v/>
      </c>
      <c r="U24" s="363" t="str">
        <f>'વાર્ષિક પરિણામ પત્રક '!D30</f>
        <v/>
      </c>
      <c r="V24" s="22">
        <f>'વાર્ષિક પરિણામ પત્રક '!AG30</f>
        <v>0</v>
      </c>
      <c r="W24" s="22">
        <f>RANK(V24,V2:V71)</f>
        <v>1</v>
      </c>
      <c r="X24" s="22">
        <f t="shared" si="5"/>
        <v>1</v>
      </c>
      <c r="Y24" s="363" t="str">
        <f t="array" ref="Y24">INDEX(U$2:U$71,SMALL(IF(W$2:W$71=X24,ROW(W$2:W$71)-ROW(X$2)+1),COUNTIF(X$2:X24,X24)))</f>
        <v/>
      </c>
      <c r="Z24" s="363" t="str">
        <f>'વાર્ષિક પરિણામ પત્રક '!D30</f>
        <v/>
      </c>
      <c r="AA24" s="22">
        <f>'વાર્ષિક પરિણામ પત્રક '!AO30</f>
        <v>0</v>
      </c>
      <c r="AB24" s="22">
        <f>RANK(AA24,AA2:AA71)</f>
        <v>1</v>
      </c>
      <c r="AC24" s="22">
        <f t="shared" si="6"/>
        <v>1</v>
      </c>
      <c r="AD24" s="363" t="str">
        <f t="array" ref="AD24">INDEX(Z$2:Z$71,SMALL(IF(AB$2:AB$71=AC24,ROW(AB$2:AB$71)-ROW(AC$2)+1),COUNTIF(AC$2:AC24,AC24)))</f>
        <v/>
      </c>
      <c r="AE24" s="363" t="str">
        <f>'વાર્ષિક પરિણામ પત્રક '!D30</f>
        <v/>
      </c>
      <c r="AF24" s="22">
        <f>'વાર્ષિક પરિણામ પત્રક '!AX30</f>
        <v>0</v>
      </c>
      <c r="AG24" s="22">
        <f>RANK(AF24,AF2:AF71)</f>
        <v>1</v>
      </c>
      <c r="AH24" s="22">
        <f t="shared" si="7"/>
        <v>1</v>
      </c>
      <c r="AI24" s="363" t="str">
        <f t="array" ref="AI24">INDEX(AE$2:AE$71,SMALL(IF(AG$2:AG$71=AH24,ROW(AG$2:AG$71)-ROW(AH$2)+1),COUNTIF(AH$2:AH24,AH24)))</f>
        <v/>
      </c>
      <c r="AJ24" s="363" t="str">
        <f>'વાર્ષિક પરિણામ પત્રક '!D30</f>
        <v/>
      </c>
      <c r="AK24" s="22">
        <f>'વાર્ષિક પરિણામ પત્રક '!BF30</f>
        <v>0</v>
      </c>
      <c r="AL24" s="22">
        <f>RANK(AK24,AK2:AK71)</f>
        <v>1</v>
      </c>
      <c r="AM24" s="22">
        <f t="shared" si="8"/>
        <v>1</v>
      </c>
      <c r="AN24" s="363" t="str">
        <f t="array" ref="AN24">INDEX(AJ$2:AJ$71,SMALL(IF(AL$2:AL$71=AM24,ROW(AL$2:AL$71)-ROW(AM$2)+1),COUNTIF(AM$2:AM24,AM24)))</f>
        <v/>
      </c>
      <c r="AO24" s="363" t="str">
        <f>'વાર્ષિક પરિણામ પત્રક '!D30</f>
        <v/>
      </c>
      <c r="AP24" s="22">
        <f>'વાર્ષિક પરિણામ પત્રક '!BN30</f>
        <v>0</v>
      </c>
      <c r="AQ24" s="22">
        <f>RANK(AP24,AP2:AP71)</f>
        <v>1</v>
      </c>
      <c r="AR24" s="22">
        <f t="shared" si="9"/>
        <v>1</v>
      </c>
      <c r="AS24" s="363" t="str">
        <f t="array" ref="AS24">INDEX(AO$2:AO$71,SMALL(IF(AQ$2:AQ$71=AR24,ROW(AQ$2:AQ$71)-ROW(AR$2)+1),COUNTIF(AR$2:AR24,AR24)))</f>
        <v/>
      </c>
      <c r="AT24" s="363" t="str">
        <f>'વાર્ષિક પરિણામ પત્રક '!D30</f>
        <v/>
      </c>
      <c r="AU24" s="22">
        <f>'વાર્ષિક પરિણામ પત્રક '!BS30</f>
        <v>0</v>
      </c>
      <c r="AV24" s="22">
        <f>RANK(AU24,AU2:AU71)</f>
        <v>2</v>
      </c>
      <c r="AW24" s="22">
        <f t="shared" si="10"/>
        <v>2</v>
      </c>
      <c r="AX24" s="363" t="str">
        <f t="array" ref="AX24">INDEX(AT$2:AT$71,SMALL(IF(AV$2:AV$71=AW24,ROW(AV$2:AV$71)-ROW(AW$2)+1),COUNTIF(AW$2:AW24,AW24)))</f>
        <v/>
      </c>
    </row>
    <row r="25" spans="1:50">
      <c r="A25" s="22">
        <v>24</v>
      </c>
      <c r="B25" s="363" t="str">
        <f>'વાર્ષિક પરિણામ પત્રક '!D31</f>
        <v/>
      </c>
      <c r="C25" s="22" t="str">
        <f>'વાર્ષિક પરિણામ પત્રક '!BT31</f>
        <v/>
      </c>
      <c r="D25" s="22">
        <f>'વાર્ષિક પરિણામ પત્રક '!BU31</f>
        <v>0</v>
      </c>
      <c r="E25" s="22">
        <f>RANK(D25,D2:D71)</f>
        <v>2</v>
      </c>
      <c r="F25" s="365">
        <f>'વાર્ષિક પરિણામ પત્રક '!BV31</f>
        <v>0</v>
      </c>
      <c r="G25" s="22">
        <f t="shared" si="1"/>
        <v>2</v>
      </c>
      <c r="H25" s="284" t="str">
        <f t="array" ref="H25">INDEX(B$2:B$71,SMALL(IF(E$2:E$71=G25,ROW(E$2:E$71)-ROW(G$2)+1),COUNTIF(G$2:G25,G25)))</f>
        <v/>
      </c>
      <c r="I25" s="365">
        <f t="shared" si="2"/>
        <v>0</v>
      </c>
      <c r="J25" s="22" t="str">
        <f t="shared" si="0"/>
        <v/>
      </c>
      <c r="K25" s="363" t="str">
        <f>'વાર્ષિક પરિણામ પત્રક '!D31</f>
        <v/>
      </c>
      <c r="L25" s="22">
        <f>'વાર્ષિક પરિણામ પત્રક '!N31</f>
        <v>0</v>
      </c>
      <c r="M25" s="22">
        <f>RANK(L25,L2:L71)</f>
        <v>1</v>
      </c>
      <c r="N25" s="22">
        <f t="shared" si="3"/>
        <v>1</v>
      </c>
      <c r="O25" s="363" t="str">
        <f t="array" ref="O25">INDEX(K$2:K$71,SMALL(IF(M$2:M$71=N25,ROW(M$2:M$71)-ROW(N$2)+1),COUNTIF(N$2:N25,N25)))</f>
        <v/>
      </c>
      <c r="P25" s="363" t="str">
        <f>'વાર્ષિક પરિણામ પત્રક '!D31</f>
        <v/>
      </c>
      <c r="Q25" s="22">
        <f>'વાર્ષિક પરિણામ પત્રક '!Y31</f>
        <v>0</v>
      </c>
      <c r="R25" s="22">
        <f>RANK(Q25,Q2:Q71)</f>
        <v>1</v>
      </c>
      <c r="S25" s="22">
        <f t="shared" si="4"/>
        <v>1</v>
      </c>
      <c r="T25" s="363" t="str">
        <f t="array" ref="T25">INDEX(P$2:P$71,SMALL(IF(R$2:R$71=S25,ROW(R$2:R$71)-ROW(S$2)+1),COUNTIF(S$2:S25,S25)))</f>
        <v/>
      </c>
      <c r="U25" s="363" t="str">
        <f>'વાર્ષિક પરિણામ પત્રક '!D31</f>
        <v/>
      </c>
      <c r="V25" s="22">
        <f>'વાર્ષિક પરિણામ પત્રક '!AG31</f>
        <v>0</v>
      </c>
      <c r="W25" s="22">
        <f>RANK(V25,V2:V71)</f>
        <v>1</v>
      </c>
      <c r="X25" s="22">
        <f t="shared" si="5"/>
        <v>1</v>
      </c>
      <c r="Y25" s="363" t="str">
        <f t="array" ref="Y25">INDEX(U$2:U$71,SMALL(IF(W$2:W$71=X25,ROW(W$2:W$71)-ROW(X$2)+1),COUNTIF(X$2:X25,X25)))</f>
        <v/>
      </c>
      <c r="Z25" s="363" t="str">
        <f>'વાર્ષિક પરિણામ પત્રક '!D31</f>
        <v/>
      </c>
      <c r="AA25" s="22">
        <f>'વાર્ષિક પરિણામ પત્રક '!AO31</f>
        <v>0</v>
      </c>
      <c r="AB25" s="22">
        <f>RANK(AA25,AA2:AA71)</f>
        <v>1</v>
      </c>
      <c r="AC25" s="22">
        <f t="shared" si="6"/>
        <v>1</v>
      </c>
      <c r="AD25" s="363" t="str">
        <f t="array" ref="AD25">INDEX(Z$2:Z$71,SMALL(IF(AB$2:AB$71=AC25,ROW(AB$2:AB$71)-ROW(AC$2)+1),COUNTIF(AC$2:AC25,AC25)))</f>
        <v/>
      </c>
      <c r="AE25" s="363" t="str">
        <f>'વાર્ષિક પરિણામ પત્રક '!D31</f>
        <v/>
      </c>
      <c r="AF25" s="22">
        <f>'વાર્ષિક પરિણામ પત્રક '!AX31</f>
        <v>0</v>
      </c>
      <c r="AG25" s="22">
        <f>RANK(AF25,AF2:AF71)</f>
        <v>1</v>
      </c>
      <c r="AH25" s="22">
        <f t="shared" si="7"/>
        <v>1</v>
      </c>
      <c r="AI25" s="363" t="str">
        <f t="array" ref="AI25">INDEX(AE$2:AE$71,SMALL(IF(AG$2:AG$71=AH25,ROW(AG$2:AG$71)-ROW(AH$2)+1),COUNTIF(AH$2:AH25,AH25)))</f>
        <v/>
      </c>
      <c r="AJ25" s="363" t="str">
        <f>'વાર્ષિક પરિણામ પત્રક '!D31</f>
        <v/>
      </c>
      <c r="AK25" s="22">
        <f>'વાર્ષિક પરિણામ પત્રક '!BF31</f>
        <v>0</v>
      </c>
      <c r="AL25" s="22">
        <f>RANK(AK25,AK2:AK71)</f>
        <v>1</v>
      </c>
      <c r="AM25" s="22">
        <f t="shared" si="8"/>
        <v>1</v>
      </c>
      <c r="AN25" s="363" t="str">
        <f t="array" ref="AN25">INDEX(AJ$2:AJ$71,SMALL(IF(AL$2:AL$71=AM25,ROW(AL$2:AL$71)-ROW(AM$2)+1),COUNTIF(AM$2:AM25,AM25)))</f>
        <v/>
      </c>
      <c r="AO25" s="363" t="str">
        <f>'વાર્ષિક પરિણામ પત્રક '!D31</f>
        <v/>
      </c>
      <c r="AP25" s="22">
        <f>'વાર્ષિક પરિણામ પત્રક '!BN31</f>
        <v>0</v>
      </c>
      <c r="AQ25" s="22">
        <f>RANK(AP25,AP2:AP71)</f>
        <v>1</v>
      </c>
      <c r="AR25" s="22">
        <f t="shared" si="9"/>
        <v>1</v>
      </c>
      <c r="AS25" s="363" t="str">
        <f t="array" ref="AS25">INDEX(AO$2:AO$71,SMALL(IF(AQ$2:AQ$71=AR25,ROW(AQ$2:AQ$71)-ROW(AR$2)+1),COUNTIF(AR$2:AR25,AR25)))</f>
        <v/>
      </c>
      <c r="AT25" s="363" t="str">
        <f>'વાર્ષિક પરિણામ પત્રક '!D31</f>
        <v/>
      </c>
      <c r="AU25" s="22">
        <f>'વાર્ષિક પરિણામ પત્રક '!BS31</f>
        <v>0</v>
      </c>
      <c r="AV25" s="22">
        <f>RANK(AU25,AU2:AU71)</f>
        <v>2</v>
      </c>
      <c r="AW25" s="22">
        <f t="shared" si="10"/>
        <v>2</v>
      </c>
      <c r="AX25" s="363" t="str">
        <f t="array" ref="AX25">INDEX(AT$2:AT$71,SMALL(IF(AV$2:AV$71=AW25,ROW(AV$2:AV$71)-ROW(AW$2)+1),COUNTIF(AW$2:AW25,AW25)))</f>
        <v/>
      </c>
    </row>
    <row r="26" spans="1:50">
      <c r="A26" s="22">
        <v>25</v>
      </c>
      <c r="B26" s="363" t="str">
        <f>'વાર્ષિક પરિણામ પત્રક '!D32</f>
        <v/>
      </c>
      <c r="C26" s="22" t="str">
        <f>'વાર્ષિક પરિણામ પત્રક '!BT32</f>
        <v/>
      </c>
      <c r="D26" s="22">
        <f>'વાર્ષિક પરિણામ પત્રક '!BU32</f>
        <v>0</v>
      </c>
      <c r="E26" s="22">
        <f>RANK(D26,D2:D71)</f>
        <v>2</v>
      </c>
      <c r="F26" s="365">
        <f>'વાર્ષિક પરિણામ પત્રક '!BV32</f>
        <v>0</v>
      </c>
      <c r="G26" s="22">
        <f t="shared" si="1"/>
        <v>2</v>
      </c>
      <c r="H26" s="284" t="str">
        <f t="array" ref="H26">INDEX(B$2:B$71,SMALL(IF(E$2:E$71=G26,ROW(E$2:E$71)-ROW(G$2)+1),COUNTIF(G$2:G26,G26)))</f>
        <v/>
      </c>
      <c r="I26" s="365">
        <f t="shared" si="2"/>
        <v>0</v>
      </c>
      <c r="J26" s="22" t="str">
        <f t="shared" si="0"/>
        <v/>
      </c>
      <c r="K26" s="363" t="str">
        <f>'વાર્ષિક પરિણામ પત્રક '!D32</f>
        <v/>
      </c>
      <c r="L26" s="22">
        <f>'વાર્ષિક પરિણામ પત્રક '!N32</f>
        <v>0</v>
      </c>
      <c r="M26" s="22">
        <f>RANK(L26,L2:L71)</f>
        <v>1</v>
      </c>
      <c r="N26" s="22">
        <f t="shared" si="3"/>
        <v>1</v>
      </c>
      <c r="O26" s="363" t="str">
        <f t="array" ref="O26">INDEX(K$2:K$71,SMALL(IF(M$2:M$71=N26,ROW(M$2:M$71)-ROW(N$2)+1),COUNTIF(N$2:N26,N26)))</f>
        <v/>
      </c>
      <c r="P26" s="363" t="str">
        <f>'વાર્ષિક પરિણામ પત્રક '!D32</f>
        <v/>
      </c>
      <c r="Q26" s="22">
        <f>'વાર્ષિક પરિણામ પત્રક '!Y32</f>
        <v>0</v>
      </c>
      <c r="R26" s="22">
        <f>RANK(Q26,Q2:Q71)</f>
        <v>1</v>
      </c>
      <c r="S26" s="22">
        <f t="shared" si="4"/>
        <v>1</v>
      </c>
      <c r="T26" s="363" t="str">
        <f t="array" ref="T26">INDEX(P$2:P$71,SMALL(IF(R$2:R$71=S26,ROW(R$2:R$71)-ROW(S$2)+1),COUNTIF(S$2:S26,S26)))</f>
        <v/>
      </c>
      <c r="U26" s="363" t="str">
        <f>'વાર્ષિક પરિણામ પત્રક '!D32</f>
        <v/>
      </c>
      <c r="V26" s="22">
        <f>'વાર્ષિક પરિણામ પત્રક '!AG32</f>
        <v>0</v>
      </c>
      <c r="W26" s="22">
        <f>RANK(V26,V2:V71)</f>
        <v>1</v>
      </c>
      <c r="X26" s="22">
        <f t="shared" si="5"/>
        <v>1</v>
      </c>
      <c r="Y26" s="363" t="str">
        <f t="array" ref="Y26">INDEX(U$2:U$71,SMALL(IF(W$2:W$71=X26,ROW(W$2:W$71)-ROW(X$2)+1),COUNTIF(X$2:X26,X26)))</f>
        <v/>
      </c>
      <c r="Z26" s="363" t="str">
        <f>'વાર્ષિક પરિણામ પત્રક '!D32</f>
        <v/>
      </c>
      <c r="AA26" s="22">
        <f>'વાર્ષિક પરિણામ પત્રક '!AO32</f>
        <v>0</v>
      </c>
      <c r="AB26" s="22">
        <f>RANK(AA26,AA2:AA71)</f>
        <v>1</v>
      </c>
      <c r="AC26" s="22">
        <f t="shared" si="6"/>
        <v>1</v>
      </c>
      <c r="AD26" s="363" t="str">
        <f t="array" ref="AD26">INDEX(Z$2:Z$71,SMALL(IF(AB$2:AB$71=AC26,ROW(AB$2:AB$71)-ROW(AC$2)+1),COUNTIF(AC$2:AC26,AC26)))</f>
        <v/>
      </c>
      <c r="AE26" s="363" t="str">
        <f>'વાર્ષિક પરિણામ પત્રક '!D32</f>
        <v/>
      </c>
      <c r="AF26" s="22">
        <f>'વાર્ષિક પરિણામ પત્રક '!AX32</f>
        <v>0</v>
      </c>
      <c r="AG26" s="22">
        <f>RANK(AF26,AF2:AF71)</f>
        <v>1</v>
      </c>
      <c r="AH26" s="22">
        <f t="shared" si="7"/>
        <v>1</v>
      </c>
      <c r="AI26" s="363" t="str">
        <f t="array" ref="AI26">INDEX(AE$2:AE$71,SMALL(IF(AG$2:AG$71=AH26,ROW(AG$2:AG$71)-ROW(AH$2)+1),COUNTIF(AH$2:AH26,AH26)))</f>
        <v/>
      </c>
      <c r="AJ26" s="363" t="str">
        <f>'વાર્ષિક પરિણામ પત્રક '!D32</f>
        <v/>
      </c>
      <c r="AK26" s="22">
        <f>'વાર્ષિક પરિણામ પત્રક '!BF32</f>
        <v>0</v>
      </c>
      <c r="AL26" s="22">
        <f>RANK(AK26,AK2:AK71)</f>
        <v>1</v>
      </c>
      <c r="AM26" s="22">
        <f t="shared" si="8"/>
        <v>1</v>
      </c>
      <c r="AN26" s="363" t="str">
        <f t="array" ref="AN26">INDEX(AJ$2:AJ$71,SMALL(IF(AL$2:AL$71=AM26,ROW(AL$2:AL$71)-ROW(AM$2)+1),COUNTIF(AM$2:AM26,AM26)))</f>
        <v/>
      </c>
      <c r="AO26" s="363" t="str">
        <f>'વાર્ષિક પરિણામ પત્રક '!D32</f>
        <v/>
      </c>
      <c r="AP26" s="22">
        <f>'વાર્ષિક પરિણામ પત્રક '!BN32</f>
        <v>0</v>
      </c>
      <c r="AQ26" s="22">
        <f>RANK(AP26,AP2:AP71)</f>
        <v>1</v>
      </c>
      <c r="AR26" s="22">
        <f t="shared" si="9"/>
        <v>1</v>
      </c>
      <c r="AS26" s="363" t="str">
        <f t="array" ref="AS26">INDEX(AO$2:AO$71,SMALL(IF(AQ$2:AQ$71=AR26,ROW(AQ$2:AQ$71)-ROW(AR$2)+1),COUNTIF(AR$2:AR26,AR26)))</f>
        <v/>
      </c>
      <c r="AT26" s="363" t="str">
        <f>'વાર્ષિક પરિણામ પત્રક '!D32</f>
        <v/>
      </c>
      <c r="AU26" s="22">
        <f>'વાર્ષિક પરિણામ પત્રક '!BS32</f>
        <v>0</v>
      </c>
      <c r="AV26" s="22">
        <f>RANK(AU26,AU2:AU71)</f>
        <v>2</v>
      </c>
      <c r="AW26" s="22">
        <f t="shared" si="10"/>
        <v>2</v>
      </c>
      <c r="AX26" s="363" t="str">
        <f t="array" ref="AX26">INDEX(AT$2:AT$71,SMALL(IF(AV$2:AV$71=AW26,ROW(AV$2:AV$71)-ROW(AW$2)+1),COUNTIF(AW$2:AW26,AW26)))</f>
        <v/>
      </c>
    </row>
    <row r="27" spans="1:50">
      <c r="A27" s="22">
        <v>26</v>
      </c>
      <c r="B27" s="363" t="str">
        <f>'વાર્ષિક પરિણામ પત્રક '!D33</f>
        <v/>
      </c>
      <c r="C27" s="22" t="str">
        <f>'વાર્ષિક પરિણામ પત્રક '!BT33</f>
        <v/>
      </c>
      <c r="D27" s="22">
        <f>'વાર્ષિક પરિણામ પત્રક '!BU33</f>
        <v>0</v>
      </c>
      <c r="E27" s="22">
        <f>RANK(D27,D2:D71)</f>
        <v>2</v>
      </c>
      <c r="F27" s="365">
        <f>'વાર્ષિક પરિણામ પત્રક '!BV33</f>
        <v>0</v>
      </c>
      <c r="G27" s="22">
        <f t="shared" si="1"/>
        <v>2</v>
      </c>
      <c r="H27" s="284" t="str">
        <f t="array" ref="H27">INDEX(B$2:B$71,SMALL(IF(E$2:E$71=G27,ROW(E$2:E$71)-ROW(G$2)+1),COUNTIF(G$2:G27,G27)))</f>
        <v/>
      </c>
      <c r="I27" s="365">
        <f t="shared" si="2"/>
        <v>0</v>
      </c>
      <c r="J27" s="22" t="str">
        <f t="shared" si="0"/>
        <v/>
      </c>
      <c r="K27" s="363" t="str">
        <f>'વાર્ષિક પરિણામ પત્રક '!D33</f>
        <v/>
      </c>
      <c r="L27" s="22">
        <f>'વાર્ષિક પરિણામ પત્રક '!N33</f>
        <v>0</v>
      </c>
      <c r="M27" s="22">
        <f>RANK(L27,L2:L71)</f>
        <v>1</v>
      </c>
      <c r="N27" s="22">
        <f t="shared" si="3"/>
        <v>1</v>
      </c>
      <c r="O27" s="363" t="str">
        <f t="array" ref="O27">INDEX(K$2:K$71,SMALL(IF(M$2:M$71=N27,ROW(M$2:M$71)-ROW(N$2)+1),COUNTIF(N$2:N27,N27)))</f>
        <v/>
      </c>
      <c r="P27" s="363" t="str">
        <f>'વાર્ષિક પરિણામ પત્રક '!D33</f>
        <v/>
      </c>
      <c r="Q27" s="22">
        <f>'વાર્ષિક પરિણામ પત્રક '!Y33</f>
        <v>0</v>
      </c>
      <c r="R27" s="22">
        <f>RANK(Q27,Q2:Q71)</f>
        <v>1</v>
      </c>
      <c r="S27" s="22">
        <f t="shared" si="4"/>
        <v>1</v>
      </c>
      <c r="T27" s="363" t="str">
        <f t="array" ref="T27">INDEX(P$2:P$71,SMALL(IF(R$2:R$71=S27,ROW(R$2:R$71)-ROW(S$2)+1),COUNTIF(S$2:S27,S27)))</f>
        <v/>
      </c>
      <c r="U27" s="363" t="str">
        <f>'વાર્ષિક પરિણામ પત્રક '!D33</f>
        <v/>
      </c>
      <c r="V27" s="22">
        <f>'વાર્ષિક પરિણામ પત્રક '!AG33</f>
        <v>0</v>
      </c>
      <c r="W27" s="22">
        <f>RANK(V27,V2:V71)</f>
        <v>1</v>
      </c>
      <c r="X27" s="22">
        <f t="shared" si="5"/>
        <v>1</v>
      </c>
      <c r="Y27" s="363" t="str">
        <f t="array" ref="Y27">INDEX(U$2:U$71,SMALL(IF(W$2:W$71=X27,ROW(W$2:W$71)-ROW(X$2)+1),COUNTIF(X$2:X27,X27)))</f>
        <v/>
      </c>
      <c r="Z27" s="363" t="str">
        <f>'વાર્ષિક પરિણામ પત્રક '!D33</f>
        <v/>
      </c>
      <c r="AA27" s="22">
        <f>'વાર્ષિક પરિણામ પત્રક '!AO33</f>
        <v>0</v>
      </c>
      <c r="AB27" s="22">
        <f>RANK(AA27,AA2:AA71)</f>
        <v>1</v>
      </c>
      <c r="AC27" s="22">
        <f t="shared" si="6"/>
        <v>1</v>
      </c>
      <c r="AD27" s="363" t="str">
        <f t="array" ref="AD27">INDEX(Z$2:Z$71,SMALL(IF(AB$2:AB$71=AC27,ROW(AB$2:AB$71)-ROW(AC$2)+1),COUNTIF(AC$2:AC27,AC27)))</f>
        <v/>
      </c>
      <c r="AE27" s="363" t="str">
        <f>'વાર્ષિક પરિણામ પત્રક '!D33</f>
        <v/>
      </c>
      <c r="AF27" s="22">
        <f>'વાર્ષિક પરિણામ પત્રક '!AX33</f>
        <v>0</v>
      </c>
      <c r="AG27" s="22">
        <f>RANK(AF27,AF2:AF71)</f>
        <v>1</v>
      </c>
      <c r="AH27" s="22">
        <f t="shared" si="7"/>
        <v>1</v>
      </c>
      <c r="AI27" s="363" t="str">
        <f t="array" ref="AI27">INDEX(AE$2:AE$71,SMALL(IF(AG$2:AG$71=AH27,ROW(AG$2:AG$71)-ROW(AH$2)+1),COUNTIF(AH$2:AH27,AH27)))</f>
        <v/>
      </c>
      <c r="AJ27" s="363" t="str">
        <f>'વાર્ષિક પરિણામ પત્રક '!D33</f>
        <v/>
      </c>
      <c r="AK27" s="22">
        <f>'વાર્ષિક પરિણામ પત્રક '!BF33</f>
        <v>0</v>
      </c>
      <c r="AL27" s="22">
        <f>RANK(AK27,AK2:AK71)</f>
        <v>1</v>
      </c>
      <c r="AM27" s="22">
        <f t="shared" si="8"/>
        <v>1</v>
      </c>
      <c r="AN27" s="363" t="str">
        <f t="array" ref="AN27">INDEX(AJ$2:AJ$71,SMALL(IF(AL$2:AL$71=AM27,ROW(AL$2:AL$71)-ROW(AM$2)+1),COUNTIF(AM$2:AM27,AM27)))</f>
        <v/>
      </c>
      <c r="AO27" s="363" t="str">
        <f>'વાર્ષિક પરિણામ પત્રક '!D33</f>
        <v/>
      </c>
      <c r="AP27" s="22">
        <f>'વાર્ષિક પરિણામ પત્રક '!BN33</f>
        <v>0</v>
      </c>
      <c r="AQ27" s="22">
        <f>RANK(AP27,AP2:AP71)</f>
        <v>1</v>
      </c>
      <c r="AR27" s="22">
        <f t="shared" si="9"/>
        <v>1</v>
      </c>
      <c r="AS27" s="363" t="str">
        <f t="array" ref="AS27">INDEX(AO$2:AO$71,SMALL(IF(AQ$2:AQ$71=AR27,ROW(AQ$2:AQ$71)-ROW(AR$2)+1),COUNTIF(AR$2:AR27,AR27)))</f>
        <v/>
      </c>
      <c r="AT27" s="363" t="str">
        <f>'વાર્ષિક પરિણામ પત્રક '!D33</f>
        <v/>
      </c>
      <c r="AU27" s="22">
        <f>'વાર્ષિક પરિણામ પત્રક '!BS33</f>
        <v>0</v>
      </c>
      <c r="AV27" s="22">
        <f>RANK(AU27,AU2:AU71)</f>
        <v>2</v>
      </c>
      <c r="AW27" s="22">
        <f t="shared" si="10"/>
        <v>2</v>
      </c>
      <c r="AX27" s="363" t="str">
        <f t="array" ref="AX27">INDEX(AT$2:AT$71,SMALL(IF(AV$2:AV$71=AW27,ROW(AV$2:AV$71)-ROW(AW$2)+1),COUNTIF(AW$2:AW27,AW27)))</f>
        <v/>
      </c>
    </row>
    <row r="28" spans="1:50">
      <c r="A28" s="22">
        <v>27</v>
      </c>
      <c r="B28" s="363" t="str">
        <f>'વાર્ષિક પરિણામ પત્રક '!D34</f>
        <v/>
      </c>
      <c r="C28" s="22" t="str">
        <f>'વાર્ષિક પરિણામ પત્રક '!BT34</f>
        <v/>
      </c>
      <c r="D28" s="22">
        <f>'વાર્ષિક પરિણામ પત્રક '!BU34</f>
        <v>0</v>
      </c>
      <c r="E28" s="22">
        <f>RANK(D28,D2:D71)</f>
        <v>2</v>
      </c>
      <c r="F28" s="365">
        <f>'વાર્ષિક પરિણામ પત્રક '!BV34</f>
        <v>0</v>
      </c>
      <c r="G28" s="22">
        <f t="shared" si="1"/>
        <v>2</v>
      </c>
      <c r="H28" s="284" t="str">
        <f t="array" ref="H28">INDEX(B$2:B$71,SMALL(IF(E$2:E$71=G28,ROW(E$2:E$71)-ROW(G$2)+1),COUNTIF(G$2:G28,G28)))</f>
        <v/>
      </c>
      <c r="I28" s="365">
        <f t="shared" si="2"/>
        <v>0</v>
      </c>
      <c r="J28" s="22" t="str">
        <f t="shared" si="0"/>
        <v/>
      </c>
      <c r="K28" s="363" t="str">
        <f>'વાર્ષિક પરિણામ પત્રક '!D34</f>
        <v/>
      </c>
      <c r="L28" s="22">
        <f>'વાર્ષિક પરિણામ પત્રક '!N34</f>
        <v>0</v>
      </c>
      <c r="M28" s="22">
        <f>RANK(L28,L2:L71)</f>
        <v>1</v>
      </c>
      <c r="N28" s="22">
        <f t="shared" si="3"/>
        <v>1</v>
      </c>
      <c r="O28" s="363" t="str">
        <f t="array" ref="O28">INDEX(K$2:K$71,SMALL(IF(M$2:M$71=N28,ROW(M$2:M$71)-ROW(N$2)+1),COUNTIF(N$2:N28,N28)))</f>
        <v/>
      </c>
      <c r="P28" s="363" t="str">
        <f>'વાર્ષિક પરિણામ પત્રક '!D34</f>
        <v/>
      </c>
      <c r="Q28" s="22">
        <f>'વાર્ષિક પરિણામ પત્રક '!Y34</f>
        <v>0</v>
      </c>
      <c r="R28" s="22">
        <f>RANK(Q28,Q2:Q71)</f>
        <v>1</v>
      </c>
      <c r="S28" s="22">
        <f t="shared" si="4"/>
        <v>1</v>
      </c>
      <c r="T28" s="363" t="str">
        <f t="array" ref="T28">INDEX(P$2:P$71,SMALL(IF(R$2:R$71=S28,ROW(R$2:R$71)-ROW(S$2)+1),COUNTIF(S$2:S28,S28)))</f>
        <v/>
      </c>
      <c r="U28" s="363" t="str">
        <f>'વાર્ષિક પરિણામ પત્રક '!D34</f>
        <v/>
      </c>
      <c r="V28" s="22">
        <f>'વાર્ષિક પરિણામ પત્રક '!AG34</f>
        <v>0</v>
      </c>
      <c r="W28" s="22">
        <f>RANK(V28,V2:V71)</f>
        <v>1</v>
      </c>
      <c r="X28" s="22">
        <f t="shared" si="5"/>
        <v>1</v>
      </c>
      <c r="Y28" s="363" t="str">
        <f t="array" ref="Y28">INDEX(U$2:U$71,SMALL(IF(W$2:W$71=X28,ROW(W$2:W$71)-ROW(X$2)+1),COUNTIF(X$2:X28,X28)))</f>
        <v/>
      </c>
      <c r="Z28" s="363" t="str">
        <f>'વાર્ષિક પરિણામ પત્રક '!D34</f>
        <v/>
      </c>
      <c r="AA28" s="22">
        <f>'વાર્ષિક પરિણામ પત્રક '!AO34</f>
        <v>0</v>
      </c>
      <c r="AB28" s="22">
        <f>RANK(AA28,AA2:AA71)</f>
        <v>1</v>
      </c>
      <c r="AC28" s="22">
        <f t="shared" si="6"/>
        <v>1</v>
      </c>
      <c r="AD28" s="363" t="str">
        <f t="array" ref="AD28">INDEX(Z$2:Z$71,SMALL(IF(AB$2:AB$71=AC28,ROW(AB$2:AB$71)-ROW(AC$2)+1),COUNTIF(AC$2:AC28,AC28)))</f>
        <v/>
      </c>
      <c r="AE28" s="363" t="str">
        <f>'વાર્ષિક પરિણામ પત્રક '!D34</f>
        <v/>
      </c>
      <c r="AF28" s="22">
        <f>'વાર્ષિક પરિણામ પત્રક '!AX34</f>
        <v>0</v>
      </c>
      <c r="AG28" s="22">
        <f>RANK(AF28,AF2:AF71)</f>
        <v>1</v>
      </c>
      <c r="AH28" s="22">
        <f t="shared" si="7"/>
        <v>1</v>
      </c>
      <c r="AI28" s="363" t="str">
        <f t="array" ref="AI28">INDEX(AE$2:AE$71,SMALL(IF(AG$2:AG$71=AH28,ROW(AG$2:AG$71)-ROW(AH$2)+1),COUNTIF(AH$2:AH28,AH28)))</f>
        <v/>
      </c>
      <c r="AJ28" s="363" t="str">
        <f>'વાર્ષિક પરિણામ પત્રક '!D34</f>
        <v/>
      </c>
      <c r="AK28" s="22">
        <f>'વાર્ષિક પરિણામ પત્રક '!BF34</f>
        <v>0</v>
      </c>
      <c r="AL28" s="22">
        <f>RANK(AK28,AK2:AK71)</f>
        <v>1</v>
      </c>
      <c r="AM28" s="22">
        <f t="shared" si="8"/>
        <v>1</v>
      </c>
      <c r="AN28" s="363" t="str">
        <f t="array" ref="AN28">INDEX(AJ$2:AJ$71,SMALL(IF(AL$2:AL$71=AM28,ROW(AL$2:AL$71)-ROW(AM$2)+1),COUNTIF(AM$2:AM28,AM28)))</f>
        <v/>
      </c>
      <c r="AO28" s="363" t="str">
        <f>'વાર્ષિક પરિણામ પત્રક '!D34</f>
        <v/>
      </c>
      <c r="AP28" s="22">
        <f>'વાર્ષિક પરિણામ પત્રક '!BN34</f>
        <v>0</v>
      </c>
      <c r="AQ28" s="22">
        <f>RANK(AP28,AP2:AP71)</f>
        <v>1</v>
      </c>
      <c r="AR28" s="22">
        <f t="shared" si="9"/>
        <v>1</v>
      </c>
      <c r="AS28" s="363" t="str">
        <f t="array" ref="AS28">INDEX(AO$2:AO$71,SMALL(IF(AQ$2:AQ$71=AR28,ROW(AQ$2:AQ$71)-ROW(AR$2)+1),COUNTIF(AR$2:AR28,AR28)))</f>
        <v/>
      </c>
      <c r="AT28" s="363" t="str">
        <f>'વાર્ષિક પરિણામ પત્રક '!D34</f>
        <v/>
      </c>
      <c r="AU28" s="22">
        <f>'વાર્ષિક પરિણામ પત્રક '!BS34</f>
        <v>0</v>
      </c>
      <c r="AV28" s="22">
        <f>RANK(AU28,AU2:AU71)</f>
        <v>2</v>
      </c>
      <c r="AW28" s="22">
        <f t="shared" si="10"/>
        <v>2</v>
      </c>
      <c r="AX28" s="363" t="str">
        <f t="array" ref="AX28">INDEX(AT$2:AT$71,SMALL(IF(AV$2:AV$71=AW28,ROW(AV$2:AV$71)-ROW(AW$2)+1),COUNTIF(AW$2:AW28,AW28)))</f>
        <v/>
      </c>
    </row>
    <row r="29" spans="1:50">
      <c r="A29" s="22">
        <v>28</v>
      </c>
      <c r="B29" s="363" t="str">
        <f>'વાર્ષિક પરિણામ પત્રક '!D35</f>
        <v/>
      </c>
      <c r="C29" s="22" t="str">
        <f>'વાર્ષિક પરિણામ પત્રક '!BT35</f>
        <v/>
      </c>
      <c r="D29" s="22">
        <f>'વાર્ષિક પરિણામ પત્રક '!BU35</f>
        <v>0</v>
      </c>
      <c r="E29" s="22">
        <f>RANK(D29,D2:D71)</f>
        <v>2</v>
      </c>
      <c r="F29" s="365">
        <f>'વાર્ષિક પરિણામ પત્રક '!BV35</f>
        <v>0</v>
      </c>
      <c r="G29" s="22">
        <f t="shared" si="1"/>
        <v>2</v>
      </c>
      <c r="H29" s="284" t="str">
        <f t="array" ref="H29">INDEX(B$2:B$71,SMALL(IF(E$2:E$71=G29,ROW(E$2:E$71)-ROW(G$2)+1),COUNTIF(G$2:G29,G29)))</f>
        <v/>
      </c>
      <c r="I29" s="365">
        <f t="shared" si="2"/>
        <v>0</v>
      </c>
      <c r="J29" s="22" t="str">
        <f t="shared" si="0"/>
        <v/>
      </c>
      <c r="K29" s="363" t="str">
        <f>'વાર્ષિક પરિણામ પત્રક '!D35</f>
        <v/>
      </c>
      <c r="L29" s="22">
        <f>'વાર્ષિક પરિણામ પત્રક '!N35</f>
        <v>0</v>
      </c>
      <c r="M29" s="22">
        <f>RANK(L29,L2:L71)</f>
        <v>1</v>
      </c>
      <c r="N29" s="22">
        <f t="shared" si="3"/>
        <v>1</v>
      </c>
      <c r="O29" s="363" t="str">
        <f t="array" ref="O29">INDEX(K$2:K$71,SMALL(IF(M$2:M$71=N29,ROW(M$2:M$71)-ROW(N$2)+1),COUNTIF(N$2:N29,N29)))</f>
        <v/>
      </c>
      <c r="P29" s="363" t="str">
        <f>'વાર્ષિક પરિણામ પત્રક '!D35</f>
        <v/>
      </c>
      <c r="Q29" s="22">
        <f>'વાર્ષિક પરિણામ પત્રક '!Y35</f>
        <v>0</v>
      </c>
      <c r="R29" s="22">
        <f>RANK(Q29,Q2:Q71)</f>
        <v>1</v>
      </c>
      <c r="S29" s="22">
        <f t="shared" si="4"/>
        <v>1</v>
      </c>
      <c r="T29" s="363" t="str">
        <f t="array" ref="T29">INDEX(P$2:P$71,SMALL(IF(R$2:R$71=S29,ROW(R$2:R$71)-ROW(S$2)+1),COUNTIF(S$2:S29,S29)))</f>
        <v/>
      </c>
      <c r="U29" s="363" t="str">
        <f>'વાર્ષિક પરિણામ પત્રક '!D35</f>
        <v/>
      </c>
      <c r="V29" s="22">
        <f>'વાર્ષિક પરિણામ પત્રક '!AG35</f>
        <v>0</v>
      </c>
      <c r="W29" s="22">
        <f>RANK(V29,V2:V71)</f>
        <v>1</v>
      </c>
      <c r="X29" s="22">
        <f t="shared" si="5"/>
        <v>1</v>
      </c>
      <c r="Y29" s="363" t="str">
        <f t="array" ref="Y29">INDEX(U$2:U$71,SMALL(IF(W$2:W$71=X29,ROW(W$2:W$71)-ROW(X$2)+1),COUNTIF(X$2:X29,X29)))</f>
        <v/>
      </c>
      <c r="Z29" s="363" t="str">
        <f>'વાર્ષિક પરિણામ પત્રક '!D35</f>
        <v/>
      </c>
      <c r="AA29" s="22">
        <f>'વાર્ષિક પરિણામ પત્રક '!AO35</f>
        <v>0</v>
      </c>
      <c r="AB29" s="22">
        <f>RANK(AA29,AA2:AA71)</f>
        <v>1</v>
      </c>
      <c r="AC29" s="22">
        <f t="shared" si="6"/>
        <v>1</v>
      </c>
      <c r="AD29" s="363" t="str">
        <f t="array" ref="AD29">INDEX(Z$2:Z$71,SMALL(IF(AB$2:AB$71=AC29,ROW(AB$2:AB$71)-ROW(AC$2)+1),COUNTIF(AC$2:AC29,AC29)))</f>
        <v/>
      </c>
      <c r="AE29" s="363" t="str">
        <f>'વાર્ષિક પરિણામ પત્રક '!D35</f>
        <v/>
      </c>
      <c r="AF29" s="22">
        <f>'વાર્ષિક પરિણામ પત્રક '!AX35</f>
        <v>0</v>
      </c>
      <c r="AG29" s="22">
        <f>RANK(AF29,AF2:AF71)</f>
        <v>1</v>
      </c>
      <c r="AH29" s="22">
        <f t="shared" si="7"/>
        <v>1</v>
      </c>
      <c r="AI29" s="363" t="str">
        <f t="array" ref="AI29">INDEX(AE$2:AE$71,SMALL(IF(AG$2:AG$71=AH29,ROW(AG$2:AG$71)-ROW(AH$2)+1),COUNTIF(AH$2:AH29,AH29)))</f>
        <v/>
      </c>
      <c r="AJ29" s="363" t="str">
        <f>'વાર્ષિક પરિણામ પત્રક '!D35</f>
        <v/>
      </c>
      <c r="AK29" s="22">
        <f>'વાર્ષિક પરિણામ પત્રક '!BF35</f>
        <v>0</v>
      </c>
      <c r="AL29" s="22">
        <f>RANK(AK29,AK2:AK71)</f>
        <v>1</v>
      </c>
      <c r="AM29" s="22">
        <f t="shared" si="8"/>
        <v>1</v>
      </c>
      <c r="AN29" s="363" t="str">
        <f t="array" ref="AN29">INDEX(AJ$2:AJ$71,SMALL(IF(AL$2:AL$71=AM29,ROW(AL$2:AL$71)-ROW(AM$2)+1),COUNTIF(AM$2:AM29,AM29)))</f>
        <v/>
      </c>
      <c r="AO29" s="363" t="str">
        <f>'વાર્ષિક પરિણામ પત્રક '!D35</f>
        <v/>
      </c>
      <c r="AP29" s="22">
        <f>'વાર્ષિક પરિણામ પત્રક '!BN35</f>
        <v>0</v>
      </c>
      <c r="AQ29" s="22">
        <f>RANK(AP29,AP2:AP71)</f>
        <v>1</v>
      </c>
      <c r="AR29" s="22">
        <f t="shared" si="9"/>
        <v>1</v>
      </c>
      <c r="AS29" s="363" t="str">
        <f t="array" ref="AS29">INDEX(AO$2:AO$71,SMALL(IF(AQ$2:AQ$71=AR29,ROW(AQ$2:AQ$71)-ROW(AR$2)+1),COUNTIF(AR$2:AR29,AR29)))</f>
        <v/>
      </c>
      <c r="AT29" s="363" t="str">
        <f>'વાર્ષિક પરિણામ પત્રક '!D35</f>
        <v/>
      </c>
      <c r="AU29" s="22">
        <f>'વાર્ષિક પરિણામ પત્રક '!BS35</f>
        <v>0</v>
      </c>
      <c r="AV29" s="22">
        <f>RANK(AU29,AU2:AU71)</f>
        <v>2</v>
      </c>
      <c r="AW29" s="22">
        <f t="shared" si="10"/>
        <v>2</v>
      </c>
      <c r="AX29" s="363" t="str">
        <f t="array" ref="AX29">INDEX(AT$2:AT$71,SMALL(IF(AV$2:AV$71=AW29,ROW(AV$2:AV$71)-ROW(AW$2)+1),COUNTIF(AW$2:AW29,AW29)))</f>
        <v/>
      </c>
    </row>
    <row r="30" spans="1:50">
      <c r="A30" s="22">
        <v>29</v>
      </c>
      <c r="B30" s="363" t="str">
        <f>'વાર્ષિક પરિણામ પત્રક '!D36</f>
        <v/>
      </c>
      <c r="C30" s="22" t="str">
        <f>'વાર્ષિક પરિણામ પત્રક '!BT36</f>
        <v/>
      </c>
      <c r="D30" s="22">
        <f>'વાર્ષિક પરિણામ પત્રક '!BU36</f>
        <v>0</v>
      </c>
      <c r="E30" s="22">
        <f>RANK(D30,D2:D71)</f>
        <v>2</v>
      </c>
      <c r="F30" s="365">
        <f>'વાર્ષિક પરિણામ પત્રક '!BV36</f>
        <v>0</v>
      </c>
      <c r="G30" s="22">
        <f t="shared" si="1"/>
        <v>2</v>
      </c>
      <c r="H30" s="284" t="str">
        <f t="array" ref="H30">INDEX(B$2:B$71,SMALL(IF(E$2:E$71=G30,ROW(E$2:E$71)-ROW(G$2)+1),COUNTIF(G$2:G30,G30)))</f>
        <v/>
      </c>
      <c r="I30" s="365">
        <f t="shared" si="2"/>
        <v>0</v>
      </c>
      <c r="J30" s="22" t="str">
        <f t="shared" si="0"/>
        <v/>
      </c>
      <c r="K30" s="363" t="str">
        <f>'વાર્ષિક પરિણામ પત્રક '!D36</f>
        <v/>
      </c>
      <c r="L30" s="22">
        <f>'વાર્ષિક પરિણામ પત્રક '!N36</f>
        <v>0</v>
      </c>
      <c r="M30" s="22">
        <f>RANK(L30,L2:L71)</f>
        <v>1</v>
      </c>
      <c r="N30" s="22">
        <f t="shared" si="3"/>
        <v>1</v>
      </c>
      <c r="O30" s="363" t="str">
        <f t="array" ref="O30">INDEX(K$2:K$71,SMALL(IF(M$2:M$71=N30,ROW(M$2:M$71)-ROW(N$2)+1),COUNTIF(N$2:N30,N30)))</f>
        <v/>
      </c>
      <c r="P30" s="363" t="str">
        <f>'વાર્ષિક પરિણામ પત્રક '!D36</f>
        <v/>
      </c>
      <c r="Q30" s="22">
        <f>'વાર્ષિક પરિણામ પત્રક '!Y36</f>
        <v>0</v>
      </c>
      <c r="R30" s="22">
        <f>RANK(Q30,Q2:Q71)</f>
        <v>1</v>
      </c>
      <c r="S30" s="22">
        <f t="shared" si="4"/>
        <v>1</v>
      </c>
      <c r="T30" s="363" t="str">
        <f t="array" ref="T30">INDEX(P$2:P$71,SMALL(IF(R$2:R$71=S30,ROW(R$2:R$71)-ROW(S$2)+1),COUNTIF(S$2:S30,S30)))</f>
        <v/>
      </c>
      <c r="U30" s="363" t="str">
        <f>'વાર્ષિક પરિણામ પત્રક '!D36</f>
        <v/>
      </c>
      <c r="V30" s="22">
        <f>'વાર્ષિક પરિણામ પત્રક '!AG36</f>
        <v>0</v>
      </c>
      <c r="W30" s="22">
        <f>RANK(V30,V2:V71)</f>
        <v>1</v>
      </c>
      <c r="X30" s="22">
        <f t="shared" si="5"/>
        <v>1</v>
      </c>
      <c r="Y30" s="363" t="str">
        <f t="array" ref="Y30">INDEX(U$2:U$71,SMALL(IF(W$2:W$71=X30,ROW(W$2:W$71)-ROW(X$2)+1),COUNTIF(X$2:X30,X30)))</f>
        <v/>
      </c>
      <c r="Z30" s="363" t="str">
        <f>'વાર્ષિક પરિણામ પત્રક '!D36</f>
        <v/>
      </c>
      <c r="AA30" s="22">
        <f>'વાર્ષિક પરિણામ પત્રક '!AO36</f>
        <v>0</v>
      </c>
      <c r="AB30" s="22">
        <f>RANK(AA30,AA2:AA71)</f>
        <v>1</v>
      </c>
      <c r="AC30" s="22">
        <f t="shared" si="6"/>
        <v>1</v>
      </c>
      <c r="AD30" s="363" t="str">
        <f t="array" ref="AD30">INDEX(Z$2:Z$71,SMALL(IF(AB$2:AB$71=AC30,ROW(AB$2:AB$71)-ROW(AC$2)+1),COUNTIF(AC$2:AC30,AC30)))</f>
        <v/>
      </c>
      <c r="AE30" s="363" t="str">
        <f>'વાર્ષિક પરિણામ પત્રક '!D36</f>
        <v/>
      </c>
      <c r="AF30" s="22">
        <f>'વાર્ષિક પરિણામ પત્રક '!AX36</f>
        <v>0</v>
      </c>
      <c r="AG30" s="22">
        <f>RANK(AF30,AF2:AF71)</f>
        <v>1</v>
      </c>
      <c r="AH30" s="22">
        <f t="shared" si="7"/>
        <v>1</v>
      </c>
      <c r="AI30" s="363" t="str">
        <f t="array" ref="AI30">INDEX(AE$2:AE$71,SMALL(IF(AG$2:AG$71=AH30,ROW(AG$2:AG$71)-ROW(AH$2)+1),COUNTIF(AH$2:AH30,AH30)))</f>
        <v/>
      </c>
      <c r="AJ30" s="363" t="str">
        <f>'વાર્ષિક પરિણામ પત્રક '!D36</f>
        <v/>
      </c>
      <c r="AK30" s="22">
        <f>'વાર્ષિક પરિણામ પત્રક '!BF36</f>
        <v>0</v>
      </c>
      <c r="AL30" s="22">
        <f>RANK(AK30,AK2:AK71)</f>
        <v>1</v>
      </c>
      <c r="AM30" s="22">
        <f t="shared" si="8"/>
        <v>1</v>
      </c>
      <c r="AN30" s="363" t="str">
        <f t="array" ref="AN30">INDEX(AJ$2:AJ$71,SMALL(IF(AL$2:AL$71=AM30,ROW(AL$2:AL$71)-ROW(AM$2)+1),COUNTIF(AM$2:AM30,AM30)))</f>
        <v/>
      </c>
      <c r="AO30" s="363" t="str">
        <f>'વાર્ષિક પરિણામ પત્રક '!D36</f>
        <v/>
      </c>
      <c r="AP30" s="22">
        <f>'વાર્ષિક પરિણામ પત્રક '!BN36</f>
        <v>0</v>
      </c>
      <c r="AQ30" s="22">
        <f>RANK(AP30,AP2:AP71)</f>
        <v>1</v>
      </c>
      <c r="AR30" s="22">
        <f t="shared" si="9"/>
        <v>1</v>
      </c>
      <c r="AS30" s="363" t="str">
        <f t="array" ref="AS30">INDEX(AO$2:AO$71,SMALL(IF(AQ$2:AQ$71=AR30,ROW(AQ$2:AQ$71)-ROW(AR$2)+1),COUNTIF(AR$2:AR30,AR30)))</f>
        <v/>
      </c>
      <c r="AT30" s="363" t="str">
        <f>'વાર્ષિક પરિણામ પત્રક '!D36</f>
        <v/>
      </c>
      <c r="AU30" s="22">
        <f>'વાર્ષિક પરિણામ પત્રક '!BS36</f>
        <v>0</v>
      </c>
      <c r="AV30" s="22">
        <f>RANK(AU30,AU2:AU71)</f>
        <v>2</v>
      </c>
      <c r="AW30" s="22">
        <f t="shared" si="10"/>
        <v>2</v>
      </c>
      <c r="AX30" s="363" t="str">
        <f t="array" ref="AX30">INDEX(AT$2:AT$71,SMALL(IF(AV$2:AV$71=AW30,ROW(AV$2:AV$71)-ROW(AW$2)+1),COUNTIF(AW$2:AW30,AW30)))</f>
        <v/>
      </c>
    </row>
    <row r="31" spans="1:50">
      <c r="A31" s="22">
        <v>30</v>
      </c>
      <c r="B31" s="363" t="str">
        <f>'વાર્ષિક પરિણામ પત્રક '!D37</f>
        <v/>
      </c>
      <c r="C31" s="22" t="str">
        <f>'વાર્ષિક પરિણામ પત્રક '!BT37</f>
        <v/>
      </c>
      <c r="D31" s="22">
        <f>'વાર્ષિક પરિણામ પત્રક '!BU37</f>
        <v>0</v>
      </c>
      <c r="E31" s="22">
        <f>RANK(D31,D2:D71)</f>
        <v>2</v>
      </c>
      <c r="F31" s="365">
        <f>'વાર્ષિક પરિણામ પત્રક '!BV37</f>
        <v>0</v>
      </c>
      <c r="G31" s="22">
        <f t="shared" si="1"/>
        <v>2</v>
      </c>
      <c r="H31" s="284" t="str">
        <f t="array" ref="H31">INDEX(B$2:B$71,SMALL(IF(E$2:E$71=G31,ROW(E$2:E$71)-ROW(G$2)+1),COUNTIF(G$2:G31,G31)))</f>
        <v/>
      </c>
      <c r="I31" s="365">
        <f t="shared" si="2"/>
        <v>0</v>
      </c>
      <c r="J31" s="22" t="str">
        <f t="shared" si="0"/>
        <v/>
      </c>
      <c r="K31" s="363" t="str">
        <f>'વાર્ષિક પરિણામ પત્રક '!D37</f>
        <v/>
      </c>
      <c r="L31" s="22">
        <f>'વાર્ષિક પરિણામ પત્રક '!N37</f>
        <v>0</v>
      </c>
      <c r="M31" s="22">
        <f>RANK(L31,L2:L71)</f>
        <v>1</v>
      </c>
      <c r="N31" s="22">
        <f t="shared" si="3"/>
        <v>1</v>
      </c>
      <c r="O31" s="363" t="str">
        <f t="array" ref="O31">INDEX(K$2:K$71,SMALL(IF(M$2:M$71=N31,ROW(M$2:M$71)-ROW(N$2)+1),COUNTIF(N$2:N31,N31)))</f>
        <v/>
      </c>
      <c r="P31" s="363" t="str">
        <f>'વાર્ષિક પરિણામ પત્રક '!D37</f>
        <v/>
      </c>
      <c r="Q31" s="22">
        <f>'વાર્ષિક પરિણામ પત્રક '!Y37</f>
        <v>0</v>
      </c>
      <c r="R31" s="22">
        <f>RANK(Q31,Q2:Q71)</f>
        <v>1</v>
      </c>
      <c r="S31" s="22">
        <f t="shared" si="4"/>
        <v>1</v>
      </c>
      <c r="T31" s="363" t="str">
        <f t="array" ref="T31">INDEX(P$2:P$71,SMALL(IF(R$2:R$71=S31,ROW(R$2:R$71)-ROW(S$2)+1),COUNTIF(S$2:S31,S31)))</f>
        <v/>
      </c>
      <c r="U31" s="363" t="str">
        <f>'વાર્ષિક પરિણામ પત્રક '!D37</f>
        <v/>
      </c>
      <c r="V31" s="22">
        <f>'વાર્ષિક પરિણામ પત્રક '!AG37</f>
        <v>0</v>
      </c>
      <c r="W31" s="22">
        <f>RANK(V31,V2:V71)</f>
        <v>1</v>
      </c>
      <c r="X31" s="22">
        <f t="shared" si="5"/>
        <v>1</v>
      </c>
      <c r="Y31" s="363" t="str">
        <f t="array" ref="Y31">INDEX(U$2:U$71,SMALL(IF(W$2:W$71=X31,ROW(W$2:W$71)-ROW(X$2)+1),COUNTIF(X$2:X31,X31)))</f>
        <v/>
      </c>
      <c r="Z31" s="363" t="str">
        <f>'વાર્ષિક પરિણામ પત્રક '!D37</f>
        <v/>
      </c>
      <c r="AA31" s="22">
        <f>'વાર્ષિક પરિણામ પત્રક '!AO37</f>
        <v>0</v>
      </c>
      <c r="AB31" s="22">
        <f>RANK(AA31,AA2:AA71)</f>
        <v>1</v>
      </c>
      <c r="AC31" s="22">
        <f t="shared" si="6"/>
        <v>1</v>
      </c>
      <c r="AD31" s="363" t="str">
        <f t="array" ref="AD31">INDEX(Z$2:Z$71,SMALL(IF(AB$2:AB$71=AC31,ROW(AB$2:AB$71)-ROW(AC$2)+1),COUNTIF(AC$2:AC31,AC31)))</f>
        <v/>
      </c>
      <c r="AE31" s="363" t="str">
        <f>'વાર્ષિક પરિણામ પત્રક '!D37</f>
        <v/>
      </c>
      <c r="AF31" s="22">
        <f>'વાર્ષિક પરિણામ પત્રક '!AX37</f>
        <v>0</v>
      </c>
      <c r="AG31" s="22">
        <f>RANK(AF31,AF2:AF71)</f>
        <v>1</v>
      </c>
      <c r="AH31" s="22">
        <f t="shared" si="7"/>
        <v>1</v>
      </c>
      <c r="AI31" s="363" t="str">
        <f t="array" ref="AI31">INDEX(AE$2:AE$71,SMALL(IF(AG$2:AG$71=AH31,ROW(AG$2:AG$71)-ROW(AH$2)+1),COUNTIF(AH$2:AH31,AH31)))</f>
        <v/>
      </c>
      <c r="AJ31" s="363" t="str">
        <f>'વાર્ષિક પરિણામ પત્રક '!D37</f>
        <v/>
      </c>
      <c r="AK31" s="22">
        <f>'વાર્ષિક પરિણામ પત્રક '!BF37</f>
        <v>0</v>
      </c>
      <c r="AL31" s="22">
        <f>RANK(AK31,AK2:AK71)</f>
        <v>1</v>
      </c>
      <c r="AM31" s="22">
        <f t="shared" si="8"/>
        <v>1</v>
      </c>
      <c r="AN31" s="363" t="str">
        <f t="array" ref="AN31">INDEX(AJ$2:AJ$71,SMALL(IF(AL$2:AL$71=AM31,ROW(AL$2:AL$71)-ROW(AM$2)+1),COUNTIF(AM$2:AM31,AM31)))</f>
        <v/>
      </c>
      <c r="AO31" s="363" t="str">
        <f>'વાર્ષિક પરિણામ પત્રક '!D37</f>
        <v/>
      </c>
      <c r="AP31" s="22">
        <f>'વાર્ષિક પરિણામ પત્રક '!BN37</f>
        <v>0</v>
      </c>
      <c r="AQ31" s="22">
        <f>RANK(AP31,AP2:AP71)</f>
        <v>1</v>
      </c>
      <c r="AR31" s="22">
        <f t="shared" si="9"/>
        <v>1</v>
      </c>
      <c r="AS31" s="363" t="str">
        <f t="array" ref="AS31">INDEX(AO$2:AO$71,SMALL(IF(AQ$2:AQ$71=AR31,ROW(AQ$2:AQ$71)-ROW(AR$2)+1),COUNTIF(AR$2:AR31,AR31)))</f>
        <v/>
      </c>
      <c r="AT31" s="363" t="str">
        <f>'વાર્ષિક પરિણામ પત્રક '!D37</f>
        <v/>
      </c>
      <c r="AU31" s="22">
        <f>'વાર્ષિક પરિણામ પત્રક '!BS37</f>
        <v>0</v>
      </c>
      <c r="AV31" s="22">
        <f>RANK(AU31,AU2:AU71)</f>
        <v>2</v>
      </c>
      <c r="AW31" s="22">
        <f t="shared" si="10"/>
        <v>2</v>
      </c>
      <c r="AX31" s="363" t="str">
        <f t="array" ref="AX31">INDEX(AT$2:AT$71,SMALL(IF(AV$2:AV$71=AW31,ROW(AV$2:AV$71)-ROW(AW$2)+1),COUNTIF(AW$2:AW31,AW31)))</f>
        <v/>
      </c>
    </row>
    <row r="32" spans="1:50">
      <c r="A32" s="22">
        <v>31</v>
      </c>
      <c r="B32" s="363" t="str">
        <f>'વાર્ષિક પરિણામ પત્રક '!D38</f>
        <v/>
      </c>
      <c r="C32" s="22" t="str">
        <f>'વાર્ષિક પરિણામ પત્રક '!BT38</f>
        <v/>
      </c>
      <c r="D32" s="22">
        <f>'વાર્ષિક પરિણામ પત્રક '!BU38</f>
        <v>0</v>
      </c>
      <c r="E32" s="22">
        <f>RANK(D32,D2:D71)</f>
        <v>2</v>
      </c>
      <c r="F32" s="365">
        <f>'વાર્ષિક પરિણામ પત્રક '!BV38</f>
        <v>0</v>
      </c>
      <c r="G32" s="22">
        <f t="shared" si="1"/>
        <v>2</v>
      </c>
      <c r="H32" s="284" t="str">
        <f t="array" ref="H32">INDEX(B$2:B$71,SMALL(IF(E$2:E$71=G32,ROW(E$2:E$71)-ROW(G$2)+1),COUNTIF(G$2:G32,G32)))</f>
        <v/>
      </c>
      <c r="I32" s="365">
        <f t="shared" si="2"/>
        <v>0</v>
      </c>
      <c r="J32" s="22" t="str">
        <f t="shared" si="0"/>
        <v/>
      </c>
      <c r="K32" s="363" t="str">
        <f>'વાર્ષિક પરિણામ પત્રક '!D38</f>
        <v/>
      </c>
      <c r="L32" s="22">
        <f>'વાર્ષિક પરિણામ પત્રક '!N38</f>
        <v>0</v>
      </c>
      <c r="M32" s="22">
        <f>RANK(L32,L2:L71)</f>
        <v>1</v>
      </c>
      <c r="N32" s="22">
        <f t="shared" si="3"/>
        <v>1</v>
      </c>
      <c r="O32" s="363" t="str">
        <f t="array" ref="O32">INDEX(K$2:K$71,SMALL(IF(M$2:M$71=N32,ROW(M$2:M$71)-ROW(N$2)+1),COUNTIF(N$2:N32,N32)))</f>
        <v/>
      </c>
      <c r="P32" s="363" t="str">
        <f>'વાર્ષિક પરિણામ પત્રક '!D38</f>
        <v/>
      </c>
      <c r="Q32" s="22">
        <f>'વાર્ષિક પરિણામ પત્રક '!Y38</f>
        <v>0</v>
      </c>
      <c r="R32" s="22">
        <f>RANK(Q32,Q2:Q71)</f>
        <v>1</v>
      </c>
      <c r="S32" s="22">
        <f t="shared" si="4"/>
        <v>1</v>
      </c>
      <c r="T32" s="363" t="str">
        <f t="array" ref="T32">INDEX(P$2:P$71,SMALL(IF(R$2:R$71=S32,ROW(R$2:R$71)-ROW(S$2)+1),COUNTIF(S$2:S32,S32)))</f>
        <v/>
      </c>
      <c r="U32" s="363" t="str">
        <f>'વાર્ષિક પરિણામ પત્રક '!D38</f>
        <v/>
      </c>
      <c r="V32" s="22">
        <f>'વાર્ષિક પરિણામ પત્રક '!AG38</f>
        <v>0</v>
      </c>
      <c r="W32" s="22">
        <f>RANK(V32,V2:V71)</f>
        <v>1</v>
      </c>
      <c r="X32" s="22">
        <f t="shared" si="5"/>
        <v>1</v>
      </c>
      <c r="Y32" s="363" t="str">
        <f t="array" ref="Y32">INDEX(U$2:U$71,SMALL(IF(W$2:W$71=X32,ROW(W$2:W$71)-ROW(X$2)+1),COUNTIF(X$2:X32,X32)))</f>
        <v/>
      </c>
      <c r="Z32" s="363" t="str">
        <f>'વાર્ષિક પરિણામ પત્રક '!D38</f>
        <v/>
      </c>
      <c r="AA32" s="22">
        <f>'વાર્ષિક પરિણામ પત્રક '!AO38</f>
        <v>0</v>
      </c>
      <c r="AB32" s="22">
        <f>RANK(AA32,AA2:AA71)</f>
        <v>1</v>
      </c>
      <c r="AC32" s="22">
        <f t="shared" si="6"/>
        <v>1</v>
      </c>
      <c r="AD32" s="363" t="str">
        <f t="array" ref="AD32">INDEX(Z$2:Z$71,SMALL(IF(AB$2:AB$71=AC32,ROW(AB$2:AB$71)-ROW(AC$2)+1),COUNTIF(AC$2:AC32,AC32)))</f>
        <v/>
      </c>
      <c r="AE32" s="363" t="str">
        <f>'વાર્ષિક પરિણામ પત્રક '!D38</f>
        <v/>
      </c>
      <c r="AF32" s="22">
        <f>'વાર્ષિક પરિણામ પત્રક '!AX38</f>
        <v>0</v>
      </c>
      <c r="AG32" s="22">
        <f>RANK(AF32,AF2:AF71)</f>
        <v>1</v>
      </c>
      <c r="AH32" s="22">
        <f t="shared" si="7"/>
        <v>1</v>
      </c>
      <c r="AI32" s="363" t="str">
        <f t="array" ref="AI32">INDEX(AE$2:AE$71,SMALL(IF(AG$2:AG$71=AH32,ROW(AG$2:AG$71)-ROW(AH$2)+1),COUNTIF(AH$2:AH32,AH32)))</f>
        <v/>
      </c>
      <c r="AJ32" s="363" t="str">
        <f>'વાર્ષિક પરિણામ પત્રક '!D38</f>
        <v/>
      </c>
      <c r="AK32" s="22">
        <f>'વાર્ષિક પરિણામ પત્રક '!BF38</f>
        <v>0</v>
      </c>
      <c r="AL32" s="22">
        <f>RANK(AK32,AK2:AK71)</f>
        <v>1</v>
      </c>
      <c r="AM32" s="22">
        <f t="shared" si="8"/>
        <v>1</v>
      </c>
      <c r="AN32" s="363" t="str">
        <f t="array" ref="AN32">INDEX(AJ$2:AJ$71,SMALL(IF(AL$2:AL$71=AM32,ROW(AL$2:AL$71)-ROW(AM$2)+1),COUNTIF(AM$2:AM32,AM32)))</f>
        <v/>
      </c>
      <c r="AO32" s="363" t="str">
        <f>'વાર્ષિક પરિણામ પત્રક '!D38</f>
        <v/>
      </c>
      <c r="AP32" s="22">
        <f>'વાર્ષિક પરિણામ પત્રક '!BN38</f>
        <v>0</v>
      </c>
      <c r="AQ32" s="22">
        <f>RANK(AP32,AP2:AP71)</f>
        <v>1</v>
      </c>
      <c r="AR32" s="22">
        <f t="shared" si="9"/>
        <v>1</v>
      </c>
      <c r="AS32" s="363" t="str">
        <f t="array" ref="AS32">INDEX(AO$2:AO$71,SMALL(IF(AQ$2:AQ$71=AR32,ROW(AQ$2:AQ$71)-ROW(AR$2)+1),COUNTIF(AR$2:AR32,AR32)))</f>
        <v/>
      </c>
      <c r="AT32" s="363" t="str">
        <f>'વાર્ષિક પરિણામ પત્રક '!D38</f>
        <v/>
      </c>
      <c r="AU32" s="22">
        <f>'વાર્ષિક પરિણામ પત્રક '!BS38</f>
        <v>0</v>
      </c>
      <c r="AV32" s="22">
        <f>RANK(AU32,AU2:AU71)</f>
        <v>2</v>
      </c>
      <c r="AW32" s="22">
        <f t="shared" si="10"/>
        <v>2</v>
      </c>
      <c r="AX32" s="363" t="str">
        <f t="array" ref="AX32">INDEX(AT$2:AT$71,SMALL(IF(AV$2:AV$71=AW32,ROW(AV$2:AV$71)-ROW(AW$2)+1),COUNTIF(AW$2:AW32,AW32)))</f>
        <v/>
      </c>
    </row>
    <row r="33" spans="1:50">
      <c r="A33" s="22">
        <v>32</v>
      </c>
      <c r="B33" s="363" t="str">
        <f>'વાર્ષિક પરિણામ પત્રક '!D39</f>
        <v/>
      </c>
      <c r="C33" s="22" t="str">
        <f>'વાર્ષિક પરિણામ પત્રક '!BT39</f>
        <v/>
      </c>
      <c r="D33" s="22">
        <f>'વાર્ષિક પરિણામ પત્રક '!BU39</f>
        <v>0</v>
      </c>
      <c r="E33" s="22">
        <f>RANK(D33,D2:D71)</f>
        <v>2</v>
      </c>
      <c r="F33" s="365">
        <f>'વાર્ષિક પરિણામ પત્રક '!BV39</f>
        <v>0</v>
      </c>
      <c r="G33" s="22">
        <f t="shared" si="1"/>
        <v>2</v>
      </c>
      <c r="H33" s="284" t="str">
        <f t="array" ref="H33">INDEX(B$2:B$71,SMALL(IF(E$2:E$71=G33,ROW(E$2:E$71)-ROW(G$2)+1),COUNTIF(G$2:G33,G33)))</f>
        <v/>
      </c>
      <c r="I33" s="365">
        <f t="shared" si="2"/>
        <v>0</v>
      </c>
      <c r="J33" s="22" t="str">
        <f t="shared" si="0"/>
        <v/>
      </c>
      <c r="K33" s="363" t="str">
        <f>'વાર્ષિક પરિણામ પત્રક '!D39</f>
        <v/>
      </c>
      <c r="L33" s="22">
        <f>'વાર્ષિક પરિણામ પત્રક '!N39</f>
        <v>0</v>
      </c>
      <c r="M33" s="22">
        <f>RANK(L33,L2:L71)</f>
        <v>1</v>
      </c>
      <c r="N33" s="22">
        <f t="shared" si="3"/>
        <v>1</v>
      </c>
      <c r="O33" s="363" t="str">
        <f t="array" ref="O33">INDEX(K$2:K$71,SMALL(IF(M$2:M$71=N33,ROW(M$2:M$71)-ROW(N$2)+1),COUNTIF(N$2:N33,N33)))</f>
        <v/>
      </c>
      <c r="P33" s="363" t="str">
        <f>'વાર્ષિક પરિણામ પત્રક '!D39</f>
        <v/>
      </c>
      <c r="Q33" s="22">
        <f>'વાર્ષિક પરિણામ પત્રક '!Y39</f>
        <v>0</v>
      </c>
      <c r="R33" s="22">
        <f>RANK(Q33,Q2:Q71)</f>
        <v>1</v>
      </c>
      <c r="S33" s="22">
        <f t="shared" si="4"/>
        <v>1</v>
      </c>
      <c r="T33" s="363" t="str">
        <f t="array" ref="T33">INDEX(P$2:P$71,SMALL(IF(R$2:R$71=S33,ROW(R$2:R$71)-ROW(S$2)+1),COUNTIF(S$2:S33,S33)))</f>
        <v/>
      </c>
      <c r="U33" s="363" t="str">
        <f>'વાર્ષિક પરિણામ પત્રક '!D39</f>
        <v/>
      </c>
      <c r="V33" s="22">
        <f>'વાર્ષિક પરિણામ પત્રક '!AG39</f>
        <v>0</v>
      </c>
      <c r="W33" s="22">
        <f>RANK(V33,V2:V71)</f>
        <v>1</v>
      </c>
      <c r="X33" s="22">
        <f t="shared" si="5"/>
        <v>1</v>
      </c>
      <c r="Y33" s="363" t="str">
        <f t="array" ref="Y33">INDEX(U$2:U$71,SMALL(IF(W$2:W$71=X33,ROW(W$2:W$71)-ROW(X$2)+1),COUNTIF(X$2:X33,X33)))</f>
        <v/>
      </c>
      <c r="Z33" s="363" t="str">
        <f>'વાર્ષિક પરિણામ પત્રક '!D39</f>
        <v/>
      </c>
      <c r="AA33" s="22">
        <f>'વાર્ષિક પરિણામ પત્રક '!AO39</f>
        <v>0</v>
      </c>
      <c r="AB33" s="22">
        <f>RANK(AA33,AA2:AA71)</f>
        <v>1</v>
      </c>
      <c r="AC33" s="22">
        <f t="shared" si="6"/>
        <v>1</v>
      </c>
      <c r="AD33" s="363" t="str">
        <f t="array" ref="AD33">INDEX(Z$2:Z$71,SMALL(IF(AB$2:AB$71=AC33,ROW(AB$2:AB$71)-ROW(AC$2)+1),COUNTIF(AC$2:AC33,AC33)))</f>
        <v/>
      </c>
      <c r="AE33" s="363" t="str">
        <f>'વાર્ષિક પરિણામ પત્રક '!D39</f>
        <v/>
      </c>
      <c r="AF33" s="22">
        <f>'વાર્ષિક પરિણામ પત્રક '!AX39</f>
        <v>0</v>
      </c>
      <c r="AG33" s="22">
        <f>RANK(AF33,AF2:AF71)</f>
        <v>1</v>
      </c>
      <c r="AH33" s="22">
        <f t="shared" si="7"/>
        <v>1</v>
      </c>
      <c r="AI33" s="363" t="str">
        <f t="array" ref="AI33">INDEX(AE$2:AE$71,SMALL(IF(AG$2:AG$71=AH33,ROW(AG$2:AG$71)-ROW(AH$2)+1),COUNTIF(AH$2:AH33,AH33)))</f>
        <v/>
      </c>
      <c r="AJ33" s="363" t="str">
        <f>'વાર્ષિક પરિણામ પત્રક '!D39</f>
        <v/>
      </c>
      <c r="AK33" s="22">
        <f>'વાર્ષિક પરિણામ પત્રક '!BF39</f>
        <v>0</v>
      </c>
      <c r="AL33" s="22">
        <f>RANK(AK33,AK2:AK71)</f>
        <v>1</v>
      </c>
      <c r="AM33" s="22">
        <f t="shared" si="8"/>
        <v>1</v>
      </c>
      <c r="AN33" s="363" t="str">
        <f t="array" ref="AN33">INDEX(AJ$2:AJ$71,SMALL(IF(AL$2:AL$71=AM33,ROW(AL$2:AL$71)-ROW(AM$2)+1),COUNTIF(AM$2:AM33,AM33)))</f>
        <v/>
      </c>
      <c r="AO33" s="363" t="str">
        <f>'વાર્ષિક પરિણામ પત્રક '!D39</f>
        <v/>
      </c>
      <c r="AP33" s="22">
        <f>'વાર્ષિક પરિણામ પત્રક '!BN39</f>
        <v>0</v>
      </c>
      <c r="AQ33" s="22">
        <f>RANK(AP33,AP2:AP71)</f>
        <v>1</v>
      </c>
      <c r="AR33" s="22">
        <f t="shared" si="9"/>
        <v>1</v>
      </c>
      <c r="AS33" s="363" t="str">
        <f t="array" ref="AS33">INDEX(AO$2:AO$71,SMALL(IF(AQ$2:AQ$71=AR33,ROW(AQ$2:AQ$71)-ROW(AR$2)+1),COUNTIF(AR$2:AR33,AR33)))</f>
        <v/>
      </c>
      <c r="AT33" s="363" t="str">
        <f>'વાર્ષિક પરિણામ પત્રક '!D39</f>
        <v/>
      </c>
      <c r="AU33" s="22">
        <f>'વાર્ષિક પરિણામ પત્રક '!BS39</f>
        <v>0</v>
      </c>
      <c r="AV33" s="22">
        <f>RANK(AU33,AU2:AU71)</f>
        <v>2</v>
      </c>
      <c r="AW33" s="22">
        <f t="shared" si="10"/>
        <v>2</v>
      </c>
      <c r="AX33" s="363" t="str">
        <f t="array" ref="AX33">INDEX(AT$2:AT$71,SMALL(IF(AV$2:AV$71=AW33,ROW(AV$2:AV$71)-ROW(AW$2)+1),COUNTIF(AW$2:AW33,AW33)))</f>
        <v/>
      </c>
    </row>
    <row r="34" spans="1:50">
      <c r="A34" s="22">
        <v>33</v>
      </c>
      <c r="B34" s="363" t="str">
        <f>'વાર્ષિક પરિણામ પત્રક '!D40</f>
        <v/>
      </c>
      <c r="C34" s="22" t="str">
        <f>'વાર્ષિક પરિણામ પત્રક '!BT40</f>
        <v/>
      </c>
      <c r="D34" s="22">
        <f>'વાર્ષિક પરિણામ પત્રક '!BU40</f>
        <v>0</v>
      </c>
      <c r="E34" s="22">
        <f>RANK(D34,D2:D71)</f>
        <v>2</v>
      </c>
      <c r="F34" s="365">
        <f>'વાર્ષિક પરિણામ પત્રક '!BV40</f>
        <v>0</v>
      </c>
      <c r="G34" s="22">
        <f t="shared" si="1"/>
        <v>2</v>
      </c>
      <c r="H34" s="284" t="str">
        <f t="array" ref="H34">INDEX(B$2:B$71,SMALL(IF(E$2:E$71=G34,ROW(E$2:E$71)-ROW(G$2)+1),COUNTIF(G$2:G34,G34)))</f>
        <v/>
      </c>
      <c r="I34" s="365">
        <f t="shared" si="2"/>
        <v>0</v>
      </c>
      <c r="J34" s="22" t="str">
        <f t="shared" si="0"/>
        <v/>
      </c>
      <c r="K34" s="363" t="str">
        <f>'વાર્ષિક પરિણામ પત્રક '!D40</f>
        <v/>
      </c>
      <c r="L34" s="22">
        <f>'વાર્ષિક પરિણામ પત્રક '!N40</f>
        <v>0</v>
      </c>
      <c r="M34" s="22">
        <f>RANK(L34,L2:L71)</f>
        <v>1</v>
      </c>
      <c r="N34" s="22">
        <f t="shared" si="3"/>
        <v>1</v>
      </c>
      <c r="O34" s="363" t="str">
        <f t="array" ref="O34">INDEX(K$2:K$71,SMALL(IF(M$2:M$71=N34,ROW(M$2:M$71)-ROW(N$2)+1),COUNTIF(N$2:N34,N34)))</f>
        <v/>
      </c>
      <c r="P34" s="363" t="str">
        <f>'વાર્ષિક પરિણામ પત્રક '!D40</f>
        <v/>
      </c>
      <c r="Q34" s="22">
        <f>'વાર્ષિક પરિણામ પત્રક '!Y40</f>
        <v>0</v>
      </c>
      <c r="R34" s="22">
        <f>RANK(Q34,Q2:Q71)</f>
        <v>1</v>
      </c>
      <c r="S34" s="22">
        <f t="shared" si="4"/>
        <v>1</v>
      </c>
      <c r="T34" s="363" t="str">
        <f t="array" ref="T34">INDEX(P$2:P$71,SMALL(IF(R$2:R$71=S34,ROW(R$2:R$71)-ROW(S$2)+1),COUNTIF(S$2:S34,S34)))</f>
        <v/>
      </c>
      <c r="U34" s="363" t="str">
        <f>'વાર્ષિક પરિણામ પત્રક '!D40</f>
        <v/>
      </c>
      <c r="V34" s="22">
        <f>'વાર્ષિક પરિણામ પત્રક '!AG40</f>
        <v>0</v>
      </c>
      <c r="W34" s="22">
        <f>RANK(V34,V2:V71)</f>
        <v>1</v>
      </c>
      <c r="X34" s="22">
        <f t="shared" si="5"/>
        <v>1</v>
      </c>
      <c r="Y34" s="363" t="str">
        <f t="array" ref="Y34">INDEX(U$2:U$71,SMALL(IF(W$2:W$71=X34,ROW(W$2:W$71)-ROW(X$2)+1),COUNTIF(X$2:X34,X34)))</f>
        <v/>
      </c>
      <c r="Z34" s="363" t="str">
        <f>'વાર્ષિક પરિણામ પત્રક '!D40</f>
        <v/>
      </c>
      <c r="AA34" s="22">
        <f>'વાર્ષિક પરિણામ પત્રક '!AO40</f>
        <v>0</v>
      </c>
      <c r="AB34" s="22">
        <f>RANK(AA34,AA2:AA71)</f>
        <v>1</v>
      </c>
      <c r="AC34" s="22">
        <f t="shared" si="6"/>
        <v>1</v>
      </c>
      <c r="AD34" s="363" t="str">
        <f t="array" ref="AD34">INDEX(Z$2:Z$71,SMALL(IF(AB$2:AB$71=AC34,ROW(AB$2:AB$71)-ROW(AC$2)+1),COUNTIF(AC$2:AC34,AC34)))</f>
        <v/>
      </c>
      <c r="AE34" s="363" t="str">
        <f>'વાર્ષિક પરિણામ પત્રક '!D40</f>
        <v/>
      </c>
      <c r="AF34" s="22">
        <f>'વાર્ષિક પરિણામ પત્રક '!AX40</f>
        <v>0</v>
      </c>
      <c r="AG34" s="22">
        <f>RANK(AF34,AF2:AF71)</f>
        <v>1</v>
      </c>
      <c r="AH34" s="22">
        <f t="shared" si="7"/>
        <v>1</v>
      </c>
      <c r="AI34" s="363" t="str">
        <f t="array" ref="AI34">INDEX(AE$2:AE$71,SMALL(IF(AG$2:AG$71=AH34,ROW(AG$2:AG$71)-ROW(AH$2)+1),COUNTIF(AH$2:AH34,AH34)))</f>
        <v/>
      </c>
      <c r="AJ34" s="363" t="str">
        <f>'વાર્ષિક પરિણામ પત્રક '!D40</f>
        <v/>
      </c>
      <c r="AK34" s="22">
        <f>'વાર્ષિક પરિણામ પત્રક '!BF40</f>
        <v>0</v>
      </c>
      <c r="AL34" s="22">
        <f>RANK(AK34,AK2:AK71)</f>
        <v>1</v>
      </c>
      <c r="AM34" s="22">
        <f t="shared" si="8"/>
        <v>1</v>
      </c>
      <c r="AN34" s="363" t="str">
        <f t="array" ref="AN34">INDEX(AJ$2:AJ$71,SMALL(IF(AL$2:AL$71=AM34,ROW(AL$2:AL$71)-ROW(AM$2)+1),COUNTIF(AM$2:AM34,AM34)))</f>
        <v/>
      </c>
      <c r="AO34" s="363" t="str">
        <f>'વાર્ષિક પરિણામ પત્રક '!D40</f>
        <v/>
      </c>
      <c r="AP34" s="22">
        <f>'વાર્ષિક પરિણામ પત્રક '!BN40</f>
        <v>0</v>
      </c>
      <c r="AQ34" s="22">
        <f>RANK(AP34,AP2:AP71)</f>
        <v>1</v>
      </c>
      <c r="AR34" s="22">
        <f t="shared" si="9"/>
        <v>1</v>
      </c>
      <c r="AS34" s="363" t="str">
        <f t="array" ref="AS34">INDEX(AO$2:AO$71,SMALL(IF(AQ$2:AQ$71=AR34,ROW(AQ$2:AQ$71)-ROW(AR$2)+1),COUNTIF(AR$2:AR34,AR34)))</f>
        <v/>
      </c>
      <c r="AT34" s="363" t="str">
        <f>'વાર્ષિક પરિણામ પત્રક '!D40</f>
        <v/>
      </c>
      <c r="AU34" s="22">
        <f>'વાર્ષિક પરિણામ પત્રક '!BS40</f>
        <v>0</v>
      </c>
      <c r="AV34" s="22">
        <f>RANK(AU34,AU2:AU71)</f>
        <v>2</v>
      </c>
      <c r="AW34" s="22">
        <f t="shared" si="10"/>
        <v>2</v>
      </c>
      <c r="AX34" s="363" t="str">
        <f t="array" ref="AX34">INDEX(AT$2:AT$71,SMALL(IF(AV$2:AV$71=AW34,ROW(AV$2:AV$71)-ROW(AW$2)+1),COUNTIF(AW$2:AW34,AW34)))</f>
        <v/>
      </c>
    </row>
    <row r="35" spans="1:50">
      <c r="A35" s="22">
        <v>34</v>
      </c>
      <c r="B35" s="363" t="str">
        <f>'વાર્ષિક પરિણામ પત્રક '!D41</f>
        <v/>
      </c>
      <c r="C35" s="22" t="str">
        <f>'વાર્ષિક પરિણામ પત્રક '!BT41</f>
        <v/>
      </c>
      <c r="D35" s="22">
        <f>'વાર્ષિક પરિણામ પત્રક '!BU41</f>
        <v>0</v>
      </c>
      <c r="E35" s="22">
        <f>RANK(D35,D2:D71)</f>
        <v>2</v>
      </c>
      <c r="F35" s="365">
        <f>'વાર્ષિક પરિણામ પત્રક '!BV41</f>
        <v>0</v>
      </c>
      <c r="G35" s="22">
        <f t="shared" si="1"/>
        <v>2</v>
      </c>
      <c r="H35" s="284" t="str">
        <f t="array" ref="H35">INDEX(B$2:B$71,SMALL(IF(E$2:E$71=G35,ROW(E$2:E$71)-ROW(G$2)+1),COUNTIF(G$2:G35,G35)))</f>
        <v/>
      </c>
      <c r="I35" s="365">
        <f t="shared" si="2"/>
        <v>0</v>
      </c>
      <c r="J35" s="22" t="str">
        <f t="shared" si="0"/>
        <v/>
      </c>
      <c r="K35" s="363" t="str">
        <f>'વાર્ષિક પરિણામ પત્રક '!D41</f>
        <v/>
      </c>
      <c r="L35" s="22">
        <f>'વાર્ષિક પરિણામ પત્રક '!N41</f>
        <v>0</v>
      </c>
      <c r="M35" s="22">
        <f>RANK(L35,L2:L71)</f>
        <v>1</v>
      </c>
      <c r="N35" s="22">
        <f t="shared" si="3"/>
        <v>1</v>
      </c>
      <c r="O35" s="363" t="str">
        <f t="array" ref="O35">INDEX(K$2:K$71,SMALL(IF(M$2:M$71=N35,ROW(M$2:M$71)-ROW(N$2)+1),COUNTIF(N$2:N35,N35)))</f>
        <v/>
      </c>
      <c r="P35" s="363" t="str">
        <f>'વાર્ષિક પરિણામ પત્રક '!D41</f>
        <v/>
      </c>
      <c r="Q35" s="22">
        <f>'વાર્ષિક પરિણામ પત્રક '!Y41</f>
        <v>0</v>
      </c>
      <c r="R35" s="22">
        <f>RANK(Q35,Q2:Q71)</f>
        <v>1</v>
      </c>
      <c r="S35" s="22">
        <f t="shared" si="4"/>
        <v>1</v>
      </c>
      <c r="T35" s="363" t="str">
        <f t="array" ref="T35">INDEX(P$2:P$71,SMALL(IF(R$2:R$71=S35,ROW(R$2:R$71)-ROW(S$2)+1),COUNTIF(S$2:S35,S35)))</f>
        <v/>
      </c>
      <c r="U35" s="363" t="str">
        <f>'વાર્ષિક પરિણામ પત્રક '!D41</f>
        <v/>
      </c>
      <c r="V35" s="22">
        <f>'વાર્ષિક પરિણામ પત્રક '!AG41</f>
        <v>0</v>
      </c>
      <c r="W35" s="22">
        <f>RANK(V35,V2:V71)</f>
        <v>1</v>
      </c>
      <c r="X35" s="22">
        <f t="shared" si="5"/>
        <v>1</v>
      </c>
      <c r="Y35" s="363" t="str">
        <f t="array" ref="Y35">INDEX(U$2:U$71,SMALL(IF(W$2:W$71=X35,ROW(W$2:W$71)-ROW(X$2)+1),COUNTIF(X$2:X35,X35)))</f>
        <v/>
      </c>
      <c r="Z35" s="363" t="str">
        <f>'વાર્ષિક પરિણામ પત્રક '!D41</f>
        <v/>
      </c>
      <c r="AA35" s="22">
        <f>'વાર્ષિક પરિણામ પત્રક '!AO41</f>
        <v>0</v>
      </c>
      <c r="AB35" s="22">
        <f>RANK(AA35,AA2:AA71)</f>
        <v>1</v>
      </c>
      <c r="AC35" s="22">
        <f t="shared" si="6"/>
        <v>1</v>
      </c>
      <c r="AD35" s="363" t="str">
        <f t="array" ref="AD35">INDEX(Z$2:Z$71,SMALL(IF(AB$2:AB$71=AC35,ROW(AB$2:AB$71)-ROW(AC$2)+1),COUNTIF(AC$2:AC35,AC35)))</f>
        <v/>
      </c>
      <c r="AE35" s="363" t="str">
        <f>'વાર્ષિક પરિણામ પત્રક '!D41</f>
        <v/>
      </c>
      <c r="AF35" s="22">
        <f>'વાર્ષિક પરિણામ પત્રક '!AX41</f>
        <v>0</v>
      </c>
      <c r="AG35" s="22">
        <f>RANK(AF35,AF2:AF71)</f>
        <v>1</v>
      </c>
      <c r="AH35" s="22">
        <f t="shared" si="7"/>
        <v>1</v>
      </c>
      <c r="AI35" s="363" t="str">
        <f t="array" ref="AI35">INDEX(AE$2:AE$71,SMALL(IF(AG$2:AG$71=AH35,ROW(AG$2:AG$71)-ROW(AH$2)+1),COUNTIF(AH$2:AH35,AH35)))</f>
        <v/>
      </c>
      <c r="AJ35" s="363" t="str">
        <f>'વાર્ષિક પરિણામ પત્રક '!D41</f>
        <v/>
      </c>
      <c r="AK35" s="22">
        <f>'વાર્ષિક પરિણામ પત્રક '!BF41</f>
        <v>0</v>
      </c>
      <c r="AL35" s="22">
        <f>RANK(AK35,AK2:AK71)</f>
        <v>1</v>
      </c>
      <c r="AM35" s="22">
        <f t="shared" si="8"/>
        <v>1</v>
      </c>
      <c r="AN35" s="363" t="str">
        <f t="array" ref="AN35">INDEX(AJ$2:AJ$71,SMALL(IF(AL$2:AL$71=AM35,ROW(AL$2:AL$71)-ROW(AM$2)+1),COUNTIF(AM$2:AM35,AM35)))</f>
        <v/>
      </c>
      <c r="AO35" s="363" t="str">
        <f>'વાર્ષિક પરિણામ પત્રક '!D41</f>
        <v/>
      </c>
      <c r="AP35" s="22">
        <f>'વાર્ષિક પરિણામ પત્રક '!BN41</f>
        <v>0</v>
      </c>
      <c r="AQ35" s="22">
        <f>RANK(AP35,AP2:AP71)</f>
        <v>1</v>
      </c>
      <c r="AR35" s="22">
        <f t="shared" si="9"/>
        <v>1</v>
      </c>
      <c r="AS35" s="363" t="str">
        <f t="array" ref="AS35">INDEX(AO$2:AO$71,SMALL(IF(AQ$2:AQ$71=AR35,ROW(AQ$2:AQ$71)-ROW(AR$2)+1),COUNTIF(AR$2:AR35,AR35)))</f>
        <v/>
      </c>
      <c r="AT35" s="363" t="str">
        <f>'વાર્ષિક પરિણામ પત્રક '!D41</f>
        <v/>
      </c>
      <c r="AU35" s="22">
        <f>'વાર્ષિક પરિણામ પત્રક '!BS41</f>
        <v>0</v>
      </c>
      <c r="AV35" s="22">
        <f>RANK(AU35,AU2:AU71)</f>
        <v>2</v>
      </c>
      <c r="AW35" s="22">
        <f t="shared" si="10"/>
        <v>2</v>
      </c>
      <c r="AX35" s="363" t="str">
        <f t="array" ref="AX35">INDEX(AT$2:AT$71,SMALL(IF(AV$2:AV$71=AW35,ROW(AV$2:AV$71)-ROW(AW$2)+1),COUNTIF(AW$2:AW35,AW35)))</f>
        <v/>
      </c>
    </row>
    <row r="36" spans="1:50">
      <c r="A36" s="22">
        <v>35</v>
      </c>
      <c r="B36" s="363" t="str">
        <f>'વાર્ષિક પરિણામ પત્રક '!D42</f>
        <v/>
      </c>
      <c r="C36" s="22" t="str">
        <f>'વાર્ષિક પરિણામ પત્રક '!BT42</f>
        <v/>
      </c>
      <c r="D36" s="22">
        <f>'વાર્ષિક પરિણામ પત્રક '!BU42</f>
        <v>0</v>
      </c>
      <c r="E36" s="22">
        <f>RANK(D36,D2:D71)</f>
        <v>2</v>
      </c>
      <c r="F36" s="365">
        <f>'વાર્ષિક પરિણામ પત્રક '!BV42</f>
        <v>0</v>
      </c>
      <c r="G36" s="22">
        <f t="shared" si="1"/>
        <v>2</v>
      </c>
      <c r="H36" s="284" t="str">
        <f t="array" ref="H36">INDEX(B$2:B$71,SMALL(IF(E$2:E$71=G36,ROW(E$2:E$71)-ROW(G$2)+1),COUNTIF(G$2:G36,G36)))</f>
        <v/>
      </c>
      <c r="I36" s="365">
        <f t="shared" si="2"/>
        <v>0</v>
      </c>
      <c r="J36" s="22" t="str">
        <f t="shared" si="0"/>
        <v/>
      </c>
      <c r="K36" s="363" t="str">
        <f>'વાર્ષિક પરિણામ પત્રક '!D42</f>
        <v/>
      </c>
      <c r="L36" s="22">
        <f>'વાર્ષિક પરિણામ પત્રક '!N42</f>
        <v>0</v>
      </c>
      <c r="M36" s="22">
        <f>RANK(L36,L2:L71)</f>
        <v>1</v>
      </c>
      <c r="N36" s="22">
        <f t="shared" si="3"/>
        <v>1</v>
      </c>
      <c r="O36" s="363" t="str">
        <f t="array" ref="O36">INDEX(K$2:K$71,SMALL(IF(M$2:M$71=N36,ROW(M$2:M$71)-ROW(N$2)+1),COUNTIF(N$2:N36,N36)))</f>
        <v/>
      </c>
      <c r="P36" s="363" t="str">
        <f>'વાર્ષિક પરિણામ પત્રક '!D42</f>
        <v/>
      </c>
      <c r="Q36" s="22">
        <f>'વાર્ષિક પરિણામ પત્રક '!Y42</f>
        <v>0</v>
      </c>
      <c r="R36" s="22">
        <f>RANK(Q36,Q2:Q71)</f>
        <v>1</v>
      </c>
      <c r="S36" s="22">
        <f t="shared" si="4"/>
        <v>1</v>
      </c>
      <c r="T36" s="363" t="str">
        <f t="array" ref="T36">INDEX(P$2:P$71,SMALL(IF(R$2:R$71=S36,ROW(R$2:R$71)-ROW(S$2)+1),COUNTIF(S$2:S36,S36)))</f>
        <v/>
      </c>
      <c r="U36" s="363" t="str">
        <f>'વાર્ષિક પરિણામ પત્રક '!D42</f>
        <v/>
      </c>
      <c r="V36" s="22">
        <f>'વાર્ષિક પરિણામ પત્રક '!AG42</f>
        <v>0</v>
      </c>
      <c r="W36" s="22">
        <f>RANK(V36,V2:V71)</f>
        <v>1</v>
      </c>
      <c r="X36" s="22">
        <f t="shared" si="5"/>
        <v>1</v>
      </c>
      <c r="Y36" s="363" t="str">
        <f t="array" ref="Y36">INDEX(U$2:U$71,SMALL(IF(W$2:W$71=X36,ROW(W$2:W$71)-ROW(X$2)+1),COUNTIF(X$2:X36,X36)))</f>
        <v/>
      </c>
      <c r="Z36" s="363" t="str">
        <f>'વાર્ષિક પરિણામ પત્રક '!D42</f>
        <v/>
      </c>
      <c r="AA36" s="22">
        <f>'વાર્ષિક પરિણામ પત્રક '!AO42</f>
        <v>0</v>
      </c>
      <c r="AB36" s="22">
        <f>RANK(AA36,AA2:AA71)</f>
        <v>1</v>
      </c>
      <c r="AC36" s="22">
        <f t="shared" si="6"/>
        <v>1</v>
      </c>
      <c r="AD36" s="363" t="str">
        <f t="array" ref="AD36">INDEX(Z$2:Z$71,SMALL(IF(AB$2:AB$71=AC36,ROW(AB$2:AB$71)-ROW(AC$2)+1),COUNTIF(AC$2:AC36,AC36)))</f>
        <v/>
      </c>
      <c r="AE36" s="363" t="str">
        <f>'વાર્ષિક પરિણામ પત્રક '!D42</f>
        <v/>
      </c>
      <c r="AF36" s="22">
        <f>'વાર્ષિક પરિણામ પત્રક '!AX42</f>
        <v>0</v>
      </c>
      <c r="AG36" s="22">
        <f>RANK(AF36,AF2:AF71)</f>
        <v>1</v>
      </c>
      <c r="AH36" s="22">
        <f t="shared" si="7"/>
        <v>1</v>
      </c>
      <c r="AI36" s="363" t="str">
        <f t="array" ref="AI36">INDEX(AE$2:AE$71,SMALL(IF(AG$2:AG$71=AH36,ROW(AG$2:AG$71)-ROW(AH$2)+1),COUNTIF(AH$2:AH36,AH36)))</f>
        <v/>
      </c>
      <c r="AJ36" s="363" t="str">
        <f>'વાર્ષિક પરિણામ પત્રક '!D42</f>
        <v/>
      </c>
      <c r="AK36" s="22">
        <f>'વાર્ષિક પરિણામ પત્રક '!BF42</f>
        <v>0</v>
      </c>
      <c r="AL36" s="22">
        <f>RANK(AK36,AK2:AK71)</f>
        <v>1</v>
      </c>
      <c r="AM36" s="22">
        <f t="shared" si="8"/>
        <v>1</v>
      </c>
      <c r="AN36" s="363" t="str">
        <f t="array" ref="AN36">INDEX(AJ$2:AJ$71,SMALL(IF(AL$2:AL$71=AM36,ROW(AL$2:AL$71)-ROW(AM$2)+1),COUNTIF(AM$2:AM36,AM36)))</f>
        <v/>
      </c>
      <c r="AO36" s="363" t="str">
        <f>'વાર્ષિક પરિણામ પત્રક '!D42</f>
        <v/>
      </c>
      <c r="AP36" s="22">
        <f>'વાર્ષિક પરિણામ પત્રક '!BN42</f>
        <v>0</v>
      </c>
      <c r="AQ36" s="22">
        <f>RANK(AP36,AP2:AP71)</f>
        <v>1</v>
      </c>
      <c r="AR36" s="22">
        <f t="shared" si="9"/>
        <v>1</v>
      </c>
      <c r="AS36" s="363" t="str">
        <f t="array" ref="AS36">INDEX(AO$2:AO$71,SMALL(IF(AQ$2:AQ$71=AR36,ROW(AQ$2:AQ$71)-ROW(AR$2)+1),COUNTIF(AR$2:AR36,AR36)))</f>
        <v/>
      </c>
      <c r="AT36" s="363" t="str">
        <f>'વાર્ષિક પરિણામ પત્રક '!D42</f>
        <v/>
      </c>
      <c r="AU36" s="22">
        <f>'વાર્ષિક પરિણામ પત્રક '!BS42</f>
        <v>0</v>
      </c>
      <c r="AV36" s="22">
        <f>RANK(AU36,AU2:AU71)</f>
        <v>2</v>
      </c>
      <c r="AW36" s="22">
        <f t="shared" si="10"/>
        <v>2</v>
      </c>
      <c r="AX36" s="363" t="str">
        <f t="array" ref="AX36">INDEX(AT$2:AT$71,SMALL(IF(AV$2:AV$71=AW36,ROW(AV$2:AV$71)-ROW(AW$2)+1),COUNTIF(AW$2:AW36,AW36)))</f>
        <v/>
      </c>
    </row>
    <row r="37" spans="1:50">
      <c r="A37" s="22">
        <v>36</v>
      </c>
      <c r="B37" s="363" t="str">
        <f>'વાર્ષિક પરિણામ પત્રક '!D43</f>
        <v/>
      </c>
      <c r="C37" s="22" t="str">
        <f>'વાર્ષિક પરિણામ પત્રક '!BT43</f>
        <v/>
      </c>
      <c r="D37" s="22">
        <f>'વાર્ષિક પરિણામ પત્રક '!BU43</f>
        <v>0</v>
      </c>
      <c r="E37" s="22">
        <f>RANK(D37,D2:D71)</f>
        <v>2</v>
      </c>
      <c r="F37" s="365">
        <f>'વાર્ષિક પરિણામ પત્રક '!BV43</f>
        <v>0</v>
      </c>
      <c r="G37" s="22">
        <f t="shared" si="1"/>
        <v>2</v>
      </c>
      <c r="H37" s="284" t="str">
        <f t="array" ref="H37">INDEX(B$2:B$71,SMALL(IF(E$2:E$71=G37,ROW(E$2:E$71)-ROW(G$2)+1),COUNTIF(G$2:G37,G37)))</f>
        <v/>
      </c>
      <c r="I37" s="365">
        <f t="shared" si="2"/>
        <v>0</v>
      </c>
      <c r="J37" s="22" t="str">
        <f t="shared" si="0"/>
        <v/>
      </c>
      <c r="K37" s="363" t="str">
        <f>'વાર્ષિક પરિણામ પત્રક '!D43</f>
        <v/>
      </c>
      <c r="L37" s="22">
        <f>'વાર્ષિક પરિણામ પત્રક '!N43</f>
        <v>0</v>
      </c>
      <c r="M37" s="22">
        <f>RANK(L37,L2:L71)</f>
        <v>1</v>
      </c>
      <c r="N37" s="22">
        <f t="shared" si="3"/>
        <v>1</v>
      </c>
      <c r="O37" s="363" t="str">
        <f t="array" ref="O37">INDEX(K$2:K$71,SMALL(IF(M$2:M$71=N37,ROW(M$2:M$71)-ROW(N$2)+1),COUNTIF(N$2:N37,N37)))</f>
        <v/>
      </c>
      <c r="P37" s="363" t="str">
        <f>'વાર્ષિક પરિણામ પત્રક '!D43</f>
        <v/>
      </c>
      <c r="Q37" s="22">
        <f>'વાર્ષિક પરિણામ પત્રક '!Y43</f>
        <v>0</v>
      </c>
      <c r="R37" s="22">
        <f>RANK(Q37,Q2:Q71)</f>
        <v>1</v>
      </c>
      <c r="S37" s="22">
        <f t="shared" si="4"/>
        <v>1</v>
      </c>
      <c r="T37" s="363" t="str">
        <f t="array" ref="T37">INDEX(P$2:P$71,SMALL(IF(R$2:R$71=S37,ROW(R$2:R$71)-ROW(S$2)+1),COUNTIF(S$2:S37,S37)))</f>
        <v/>
      </c>
      <c r="U37" s="363" t="str">
        <f>'વાર્ષિક પરિણામ પત્રક '!D43</f>
        <v/>
      </c>
      <c r="V37" s="22">
        <f>'વાર્ષિક પરિણામ પત્રક '!AG43</f>
        <v>0</v>
      </c>
      <c r="W37" s="22">
        <f>RANK(V37,V2:V71)</f>
        <v>1</v>
      </c>
      <c r="X37" s="22">
        <f t="shared" si="5"/>
        <v>1</v>
      </c>
      <c r="Y37" s="363" t="str">
        <f t="array" ref="Y37">INDEX(U$2:U$71,SMALL(IF(W$2:W$71=X37,ROW(W$2:W$71)-ROW(X$2)+1),COUNTIF(X$2:X37,X37)))</f>
        <v/>
      </c>
      <c r="Z37" s="363" t="str">
        <f>'વાર્ષિક પરિણામ પત્રક '!D43</f>
        <v/>
      </c>
      <c r="AA37" s="22">
        <f>'વાર્ષિક પરિણામ પત્રક '!AO43</f>
        <v>0</v>
      </c>
      <c r="AB37" s="22">
        <f>RANK(AA37,AA2:AA71)</f>
        <v>1</v>
      </c>
      <c r="AC37" s="22">
        <f t="shared" si="6"/>
        <v>1</v>
      </c>
      <c r="AD37" s="363" t="str">
        <f t="array" ref="AD37">INDEX(Z$2:Z$71,SMALL(IF(AB$2:AB$71=AC37,ROW(AB$2:AB$71)-ROW(AC$2)+1),COUNTIF(AC$2:AC37,AC37)))</f>
        <v/>
      </c>
      <c r="AE37" s="363" t="str">
        <f>'વાર્ષિક પરિણામ પત્રક '!D43</f>
        <v/>
      </c>
      <c r="AF37" s="22">
        <f>'વાર્ષિક પરિણામ પત્રક '!AX43</f>
        <v>0</v>
      </c>
      <c r="AG37" s="22">
        <f>RANK(AF37,AF2:AF71)</f>
        <v>1</v>
      </c>
      <c r="AH37" s="22">
        <f t="shared" si="7"/>
        <v>1</v>
      </c>
      <c r="AI37" s="363" t="str">
        <f t="array" ref="AI37">INDEX(AE$2:AE$71,SMALL(IF(AG$2:AG$71=AH37,ROW(AG$2:AG$71)-ROW(AH$2)+1),COUNTIF(AH$2:AH37,AH37)))</f>
        <v/>
      </c>
      <c r="AJ37" s="363" t="str">
        <f>'વાર્ષિક પરિણામ પત્રક '!D43</f>
        <v/>
      </c>
      <c r="AK37" s="22">
        <f>'વાર્ષિક પરિણામ પત્રક '!BF43</f>
        <v>0</v>
      </c>
      <c r="AL37" s="22">
        <f>RANK(AK37,AK2:AK71)</f>
        <v>1</v>
      </c>
      <c r="AM37" s="22">
        <f t="shared" si="8"/>
        <v>1</v>
      </c>
      <c r="AN37" s="363" t="str">
        <f t="array" ref="AN37">INDEX(AJ$2:AJ$71,SMALL(IF(AL$2:AL$71=AM37,ROW(AL$2:AL$71)-ROW(AM$2)+1),COUNTIF(AM$2:AM37,AM37)))</f>
        <v/>
      </c>
      <c r="AO37" s="363" t="str">
        <f>'વાર્ષિક પરિણામ પત્રક '!D43</f>
        <v/>
      </c>
      <c r="AP37" s="22">
        <f>'વાર્ષિક પરિણામ પત્રક '!BN43</f>
        <v>0</v>
      </c>
      <c r="AQ37" s="22">
        <f>RANK(AP37,AP2:AP71)</f>
        <v>1</v>
      </c>
      <c r="AR37" s="22">
        <f t="shared" si="9"/>
        <v>1</v>
      </c>
      <c r="AS37" s="363" t="str">
        <f t="array" ref="AS37">INDEX(AO$2:AO$71,SMALL(IF(AQ$2:AQ$71=AR37,ROW(AQ$2:AQ$71)-ROW(AR$2)+1),COUNTIF(AR$2:AR37,AR37)))</f>
        <v/>
      </c>
      <c r="AT37" s="363" t="str">
        <f>'વાર્ષિક પરિણામ પત્રક '!D43</f>
        <v/>
      </c>
      <c r="AU37" s="22">
        <f>'વાર્ષિક પરિણામ પત્રક '!BS43</f>
        <v>0</v>
      </c>
      <c r="AV37" s="22">
        <f>RANK(AU37,AU2:AU71)</f>
        <v>2</v>
      </c>
      <c r="AW37" s="22">
        <f t="shared" si="10"/>
        <v>2</v>
      </c>
      <c r="AX37" s="363" t="str">
        <f t="array" ref="AX37">INDEX(AT$2:AT$71,SMALL(IF(AV$2:AV$71=AW37,ROW(AV$2:AV$71)-ROW(AW$2)+1),COUNTIF(AW$2:AW37,AW37)))</f>
        <v/>
      </c>
    </row>
    <row r="38" spans="1:50">
      <c r="A38" s="22">
        <v>37</v>
      </c>
      <c r="B38" s="363" t="str">
        <f>'વાર્ષિક પરિણામ પત્રક '!D44</f>
        <v/>
      </c>
      <c r="C38" s="22" t="str">
        <f>'વાર્ષિક પરિણામ પત્રક '!BT44</f>
        <v/>
      </c>
      <c r="D38" s="22">
        <f>'વાર્ષિક પરિણામ પત્રક '!BU44</f>
        <v>0</v>
      </c>
      <c r="E38" s="22">
        <f>RANK(D38,D2:D71)</f>
        <v>2</v>
      </c>
      <c r="F38" s="365">
        <f>'વાર્ષિક પરિણામ પત્રક '!BV44</f>
        <v>0</v>
      </c>
      <c r="G38" s="22">
        <f t="shared" si="1"/>
        <v>2</v>
      </c>
      <c r="H38" s="284" t="str">
        <f t="array" ref="H38">INDEX(B$2:B$71,SMALL(IF(E$2:E$71=G38,ROW(E$2:E$71)-ROW(G$2)+1),COUNTIF(G$2:G38,G38)))</f>
        <v/>
      </c>
      <c r="I38" s="365">
        <f t="shared" si="2"/>
        <v>0</v>
      </c>
      <c r="J38" s="22" t="str">
        <f t="shared" si="0"/>
        <v/>
      </c>
      <c r="K38" s="363" t="str">
        <f>'વાર્ષિક પરિણામ પત્રક '!D44</f>
        <v/>
      </c>
      <c r="L38" s="22">
        <f>'વાર્ષિક પરિણામ પત્રક '!N44</f>
        <v>0</v>
      </c>
      <c r="M38" s="22">
        <f>RANK(L38,L2:L71)</f>
        <v>1</v>
      </c>
      <c r="N38" s="22">
        <f t="shared" si="3"/>
        <v>1</v>
      </c>
      <c r="O38" s="363" t="str">
        <f t="array" ref="O38">INDEX(K$2:K$71,SMALL(IF(M$2:M$71=N38,ROW(M$2:M$71)-ROW(N$2)+1),COUNTIF(N$2:N38,N38)))</f>
        <v/>
      </c>
      <c r="P38" s="363" t="str">
        <f>'વાર્ષિક પરિણામ પત્રક '!D44</f>
        <v/>
      </c>
      <c r="Q38" s="22">
        <f>'વાર્ષિક પરિણામ પત્રક '!Y44</f>
        <v>0</v>
      </c>
      <c r="R38" s="22">
        <f>RANK(Q38,Q2:Q71)</f>
        <v>1</v>
      </c>
      <c r="S38" s="22">
        <f t="shared" si="4"/>
        <v>1</v>
      </c>
      <c r="T38" s="363" t="str">
        <f t="array" ref="T38">INDEX(P$2:P$71,SMALL(IF(R$2:R$71=S38,ROW(R$2:R$71)-ROW(S$2)+1),COUNTIF(S$2:S38,S38)))</f>
        <v/>
      </c>
      <c r="U38" s="363" t="str">
        <f>'વાર્ષિક પરિણામ પત્રક '!D44</f>
        <v/>
      </c>
      <c r="V38" s="22">
        <f>'વાર્ષિક પરિણામ પત્રક '!AG44</f>
        <v>0</v>
      </c>
      <c r="W38" s="22">
        <f>RANK(V38,V2:V71)</f>
        <v>1</v>
      </c>
      <c r="X38" s="22">
        <f t="shared" si="5"/>
        <v>1</v>
      </c>
      <c r="Y38" s="363" t="str">
        <f t="array" ref="Y38">INDEX(U$2:U$71,SMALL(IF(W$2:W$71=X38,ROW(W$2:W$71)-ROW(X$2)+1),COUNTIF(X$2:X38,X38)))</f>
        <v/>
      </c>
      <c r="Z38" s="363" t="str">
        <f>'વાર્ષિક પરિણામ પત્રક '!D44</f>
        <v/>
      </c>
      <c r="AA38" s="22">
        <f>'વાર્ષિક પરિણામ પત્રક '!AO44</f>
        <v>0</v>
      </c>
      <c r="AB38" s="22">
        <f>RANK(AA38,AA2:AA71)</f>
        <v>1</v>
      </c>
      <c r="AC38" s="22">
        <f t="shared" si="6"/>
        <v>1</v>
      </c>
      <c r="AD38" s="363" t="str">
        <f t="array" ref="AD38">INDEX(Z$2:Z$71,SMALL(IF(AB$2:AB$71=AC38,ROW(AB$2:AB$71)-ROW(AC$2)+1),COUNTIF(AC$2:AC38,AC38)))</f>
        <v/>
      </c>
      <c r="AE38" s="363" t="str">
        <f>'વાર્ષિક પરિણામ પત્રક '!D44</f>
        <v/>
      </c>
      <c r="AF38" s="22">
        <f>'વાર્ષિક પરિણામ પત્રક '!AX44</f>
        <v>0</v>
      </c>
      <c r="AG38" s="22">
        <f>RANK(AF38,AF2:AF71)</f>
        <v>1</v>
      </c>
      <c r="AH38" s="22">
        <f t="shared" si="7"/>
        <v>1</v>
      </c>
      <c r="AI38" s="363" t="str">
        <f t="array" ref="AI38">INDEX(AE$2:AE$71,SMALL(IF(AG$2:AG$71=AH38,ROW(AG$2:AG$71)-ROW(AH$2)+1),COUNTIF(AH$2:AH38,AH38)))</f>
        <v/>
      </c>
      <c r="AJ38" s="363" t="str">
        <f>'વાર્ષિક પરિણામ પત્રક '!D44</f>
        <v/>
      </c>
      <c r="AK38" s="22">
        <f>'વાર્ષિક પરિણામ પત્રક '!BF44</f>
        <v>0</v>
      </c>
      <c r="AL38" s="22">
        <f>RANK(AK38,AK2:AK71)</f>
        <v>1</v>
      </c>
      <c r="AM38" s="22">
        <f t="shared" si="8"/>
        <v>1</v>
      </c>
      <c r="AN38" s="363" t="str">
        <f t="array" ref="AN38">INDEX(AJ$2:AJ$71,SMALL(IF(AL$2:AL$71=AM38,ROW(AL$2:AL$71)-ROW(AM$2)+1),COUNTIF(AM$2:AM38,AM38)))</f>
        <v/>
      </c>
      <c r="AO38" s="363" t="str">
        <f>'વાર્ષિક પરિણામ પત્રક '!D44</f>
        <v/>
      </c>
      <c r="AP38" s="22">
        <f>'વાર્ષિક પરિણામ પત્રક '!BN44</f>
        <v>0</v>
      </c>
      <c r="AQ38" s="22">
        <f>RANK(AP38,AP2:AP71)</f>
        <v>1</v>
      </c>
      <c r="AR38" s="22">
        <f t="shared" si="9"/>
        <v>1</v>
      </c>
      <c r="AS38" s="363" t="str">
        <f t="array" ref="AS38">INDEX(AO$2:AO$71,SMALL(IF(AQ$2:AQ$71=AR38,ROW(AQ$2:AQ$71)-ROW(AR$2)+1),COUNTIF(AR$2:AR38,AR38)))</f>
        <v/>
      </c>
      <c r="AT38" s="363" t="str">
        <f>'વાર્ષિક પરિણામ પત્રક '!D44</f>
        <v/>
      </c>
      <c r="AU38" s="22">
        <f>'વાર્ષિક પરિણામ પત્રક '!BS44</f>
        <v>0</v>
      </c>
      <c r="AV38" s="22">
        <f>RANK(AU38,AU2:AU71)</f>
        <v>2</v>
      </c>
      <c r="AW38" s="22">
        <f t="shared" si="10"/>
        <v>2</v>
      </c>
      <c r="AX38" s="363" t="str">
        <f t="array" ref="AX38">INDEX(AT$2:AT$71,SMALL(IF(AV$2:AV$71=AW38,ROW(AV$2:AV$71)-ROW(AW$2)+1),COUNTIF(AW$2:AW38,AW38)))</f>
        <v/>
      </c>
    </row>
    <row r="39" spans="1:50">
      <c r="A39" s="22">
        <v>38</v>
      </c>
      <c r="B39" s="363" t="str">
        <f>'વાર્ષિક પરિણામ પત્રક '!D45</f>
        <v/>
      </c>
      <c r="C39" s="22" t="str">
        <f>'વાર્ષિક પરિણામ પત્રક '!BT45</f>
        <v/>
      </c>
      <c r="D39" s="22">
        <f>'વાર્ષિક પરિણામ પત્રક '!BU45</f>
        <v>0</v>
      </c>
      <c r="E39" s="22">
        <f>RANK(D39,D2:D71)</f>
        <v>2</v>
      </c>
      <c r="F39" s="365">
        <f>'વાર્ષિક પરિણામ પત્રક '!BV45</f>
        <v>0</v>
      </c>
      <c r="G39" s="22">
        <f t="shared" si="1"/>
        <v>2</v>
      </c>
      <c r="H39" s="284" t="str">
        <f t="array" ref="H39">INDEX(B$2:B$71,SMALL(IF(E$2:E$71=G39,ROW(E$2:E$71)-ROW(G$2)+1),COUNTIF(G$2:G39,G39)))</f>
        <v/>
      </c>
      <c r="I39" s="365">
        <f t="shared" si="2"/>
        <v>0</v>
      </c>
      <c r="J39" s="22" t="str">
        <f t="shared" si="0"/>
        <v/>
      </c>
      <c r="K39" s="363" t="str">
        <f>'વાર્ષિક પરિણામ પત્રક '!D45</f>
        <v/>
      </c>
      <c r="L39" s="22">
        <f>'વાર્ષિક પરિણામ પત્રક '!N45</f>
        <v>0</v>
      </c>
      <c r="M39" s="22">
        <f>RANK(L39,L2:L71)</f>
        <v>1</v>
      </c>
      <c r="N39" s="22">
        <f t="shared" si="3"/>
        <v>1</v>
      </c>
      <c r="P39" s="363" t="str">
        <f>'વાર્ષિક પરિણામ પત્રક '!D45</f>
        <v/>
      </c>
      <c r="Q39" s="22">
        <f>'વાર્ષિક પરિણામ પત્રક '!Y45</f>
        <v>0</v>
      </c>
      <c r="R39" s="22">
        <f>RANK(Q39,Q2:Q71)</f>
        <v>1</v>
      </c>
      <c r="S39" s="22">
        <f t="shared" si="4"/>
        <v>1</v>
      </c>
      <c r="U39" s="363" t="str">
        <f>'વાર્ષિક પરિણામ પત્રક '!D45</f>
        <v/>
      </c>
      <c r="V39" s="22">
        <f>'વાર્ષિક પરિણામ પત્રક '!AG45</f>
        <v>0</v>
      </c>
      <c r="W39" s="22">
        <f>RANK(V39,V2:V71)</f>
        <v>1</v>
      </c>
      <c r="X39" s="22">
        <f t="shared" si="5"/>
        <v>1</v>
      </c>
      <c r="Z39" s="363" t="str">
        <f>'વાર્ષિક પરિણામ પત્રક '!D45</f>
        <v/>
      </c>
      <c r="AA39" s="22">
        <f>'વાર્ષિક પરિણામ પત્રક '!AO45</f>
        <v>0</v>
      </c>
      <c r="AB39" s="22">
        <f>RANK(AA39,AA2:AA71)</f>
        <v>1</v>
      </c>
      <c r="AC39" s="22">
        <f t="shared" si="6"/>
        <v>1</v>
      </c>
      <c r="AE39" s="363" t="str">
        <f>'વાર્ષિક પરિણામ પત્રક '!D45</f>
        <v/>
      </c>
      <c r="AF39" s="22">
        <f>'વાર્ષિક પરિણામ પત્રક '!AX45</f>
        <v>0</v>
      </c>
      <c r="AG39" s="22">
        <f>RANK(AF39,AF2:AF71)</f>
        <v>1</v>
      </c>
      <c r="AH39" s="22">
        <f t="shared" si="7"/>
        <v>1</v>
      </c>
      <c r="AJ39" s="363" t="str">
        <f>'વાર્ષિક પરિણામ પત્રક '!D45</f>
        <v/>
      </c>
      <c r="AK39" s="22">
        <f>'વાર્ષિક પરિણામ પત્રક '!BF45</f>
        <v>0</v>
      </c>
      <c r="AL39" s="22">
        <f>RANK(AK39,AK2:AK71)</f>
        <v>1</v>
      </c>
      <c r="AM39" s="22">
        <f t="shared" si="8"/>
        <v>1</v>
      </c>
      <c r="AO39" s="363" t="str">
        <f>'વાર્ષિક પરિણામ પત્રક '!D45</f>
        <v/>
      </c>
      <c r="AP39" s="22">
        <f>'વાર્ષિક પરિણામ પત્રક '!BN45</f>
        <v>0</v>
      </c>
      <c r="AQ39" s="22">
        <f>RANK(AP39,AP2:AP71)</f>
        <v>1</v>
      </c>
      <c r="AR39" s="22">
        <f t="shared" si="9"/>
        <v>1</v>
      </c>
      <c r="AT39" s="363" t="str">
        <f>'વાર્ષિક પરિણામ પત્રક '!D45</f>
        <v/>
      </c>
      <c r="AU39" s="22">
        <f>'વાર્ષિક પરિણામ પત્રક '!BS45</f>
        <v>0</v>
      </c>
      <c r="AV39" s="22">
        <f>RANK(AU39,AU2:AU71)</f>
        <v>2</v>
      </c>
      <c r="AW39" s="22">
        <f t="shared" si="10"/>
        <v>2</v>
      </c>
    </row>
    <row r="40" spans="1:50">
      <c r="A40" s="22">
        <v>39</v>
      </c>
      <c r="B40" s="363" t="str">
        <f>'વાર્ષિક પરિણામ પત્રક '!D46</f>
        <v/>
      </c>
      <c r="C40" s="22" t="str">
        <f>'વાર્ષિક પરિણામ પત્રક '!BT46</f>
        <v/>
      </c>
      <c r="D40" s="22">
        <f>'વાર્ષિક પરિણામ પત્રક '!BU46</f>
        <v>0</v>
      </c>
      <c r="E40" s="22">
        <f>RANK(D40,D2:D71)</f>
        <v>2</v>
      </c>
      <c r="F40" s="365">
        <f>'વાર્ષિક પરિણામ પત્રક '!BV46</f>
        <v>0</v>
      </c>
      <c r="G40" s="22">
        <f t="shared" si="1"/>
        <v>2</v>
      </c>
      <c r="H40" s="284" t="str">
        <f t="array" ref="H40">INDEX(B$2:B$71,SMALL(IF(E$2:E$71=G40,ROW(E$2:E$71)-ROW(G$2)+1),COUNTIF(G$2:G40,G40)))</f>
        <v/>
      </c>
      <c r="I40" s="365">
        <f t="shared" si="2"/>
        <v>0</v>
      </c>
      <c r="J40" s="22" t="str">
        <f t="shared" si="0"/>
        <v/>
      </c>
      <c r="K40" s="363" t="str">
        <f>'વાર્ષિક પરિણામ પત્રક '!D46</f>
        <v/>
      </c>
      <c r="L40" s="22">
        <f>'વાર્ષિક પરિણામ પત્રક '!N46</f>
        <v>0</v>
      </c>
      <c r="M40" s="22">
        <f>RANK(L40,L2:L71)</f>
        <v>1</v>
      </c>
      <c r="N40" s="22">
        <f t="shared" si="3"/>
        <v>1</v>
      </c>
      <c r="P40" s="363" t="str">
        <f>'વાર્ષિક પરિણામ પત્રક '!D46</f>
        <v/>
      </c>
      <c r="Q40" s="22">
        <f>'વાર્ષિક પરિણામ પત્રક '!Y46</f>
        <v>0</v>
      </c>
      <c r="R40" s="22">
        <f>RANK(Q40,Q2:Q71)</f>
        <v>1</v>
      </c>
      <c r="S40" s="22">
        <f t="shared" si="4"/>
        <v>1</v>
      </c>
      <c r="U40" s="363" t="str">
        <f>'વાર્ષિક પરિણામ પત્રક '!D46</f>
        <v/>
      </c>
      <c r="V40" s="22">
        <f>'વાર્ષિક પરિણામ પત્રક '!AG46</f>
        <v>0</v>
      </c>
      <c r="W40" s="22">
        <f>RANK(V40,V2:V71)</f>
        <v>1</v>
      </c>
      <c r="X40" s="22">
        <f t="shared" si="5"/>
        <v>1</v>
      </c>
      <c r="Z40" s="363" t="str">
        <f>'વાર્ષિક પરિણામ પત્રક '!D46</f>
        <v/>
      </c>
      <c r="AA40" s="22">
        <f>'વાર્ષિક પરિણામ પત્રક '!AO46</f>
        <v>0</v>
      </c>
      <c r="AB40" s="22">
        <f>RANK(AA40,AA2:AA71)</f>
        <v>1</v>
      </c>
      <c r="AC40" s="22">
        <f t="shared" si="6"/>
        <v>1</v>
      </c>
      <c r="AE40" s="363" t="str">
        <f>'વાર્ષિક પરિણામ પત્રક '!D46</f>
        <v/>
      </c>
      <c r="AF40" s="22">
        <f>'વાર્ષિક પરિણામ પત્રક '!AX46</f>
        <v>0</v>
      </c>
      <c r="AG40" s="22">
        <f>RANK(AF40,AF2:AF71)</f>
        <v>1</v>
      </c>
      <c r="AH40" s="22">
        <f t="shared" si="7"/>
        <v>1</v>
      </c>
      <c r="AJ40" s="363" t="str">
        <f>'વાર્ષિક પરિણામ પત્રક '!D46</f>
        <v/>
      </c>
      <c r="AK40" s="22">
        <f>'વાર્ષિક પરિણામ પત્રક '!BF46</f>
        <v>0</v>
      </c>
      <c r="AL40" s="22">
        <f>RANK(AK40,AK2:AK71)</f>
        <v>1</v>
      </c>
      <c r="AM40" s="22">
        <f t="shared" si="8"/>
        <v>1</v>
      </c>
      <c r="AO40" s="363" t="str">
        <f>'વાર્ષિક પરિણામ પત્રક '!D46</f>
        <v/>
      </c>
      <c r="AP40" s="22">
        <f>'વાર્ષિક પરિણામ પત્રક '!BN46</f>
        <v>0</v>
      </c>
      <c r="AQ40" s="22">
        <f>RANK(AP40,AP2:AP71)</f>
        <v>1</v>
      </c>
      <c r="AR40" s="22">
        <f t="shared" si="9"/>
        <v>1</v>
      </c>
      <c r="AT40" s="363" t="str">
        <f>'વાર્ષિક પરિણામ પત્રક '!D46</f>
        <v/>
      </c>
      <c r="AU40" s="22">
        <f>'વાર્ષિક પરિણામ પત્રક '!BS46</f>
        <v>0</v>
      </c>
      <c r="AV40" s="22">
        <f>RANK(AU40,AU2:AU71)</f>
        <v>2</v>
      </c>
      <c r="AW40" s="22">
        <f t="shared" si="10"/>
        <v>2</v>
      </c>
    </row>
    <row r="41" spans="1:50">
      <c r="A41" s="22">
        <v>40</v>
      </c>
      <c r="B41" s="363" t="str">
        <f>'વાર્ષિક પરિણામ પત્રક '!D47</f>
        <v/>
      </c>
      <c r="C41" s="22" t="str">
        <f>'વાર્ષિક પરિણામ પત્રક '!BT47</f>
        <v/>
      </c>
      <c r="D41" s="22">
        <f>'વાર્ષિક પરિણામ પત્રક '!BU47</f>
        <v>0</v>
      </c>
      <c r="E41" s="22">
        <f>RANK(D41,D2:D71)</f>
        <v>2</v>
      </c>
      <c r="F41" s="365">
        <f>'વાર્ષિક પરિણામ પત્રક '!BV47</f>
        <v>0</v>
      </c>
      <c r="G41" s="22">
        <f t="shared" si="1"/>
        <v>2</v>
      </c>
      <c r="H41" s="284" t="str">
        <f t="array" ref="H41">INDEX(B$2:B$71,SMALL(IF(E$2:E$71=G41,ROW(E$2:E$71)-ROW(G$2)+1),COUNTIF(G$2:G41,G41)))</f>
        <v/>
      </c>
      <c r="I41" s="365">
        <f t="shared" si="2"/>
        <v>0</v>
      </c>
      <c r="J41" s="22" t="str">
        <f t="shared" si="0"/>
        <v/>
      </c>
      <c r="K41" s="363" t="str">
        <f>'વાર્ષિક પરિણામ પત્રક '!D47</f>
        <v/>
      </c>
      <c r="L41" s="22">
        <f>'વાર્ષિક પરિણામ પત્રક '!N47</f>
        <v>0</v>
      </c>
      <c r="M41" s="22">
        <f>RANK(L41,L2:L71)</f>
        <v>1</v>
      </c>
      <c r="N41" s="22">
        <f t="shared" si="3"/>
        <v>1</v>
      </c>
      <c r="P41" s="363" t="str">
        <f>'વાર્ષિક પરિણામ પત્રક '!D47</f>
        <v/>
      </c>
      <c r="Q41" s="22">
        <f>'વાર્ષિક પરિણામ પત્રક '!Y47</f>
        <v>0</v>
      </c>
      <c r="R41" s="22">
        <f>RANK(Q41,Q2:Q71)</f>
        <v>1</v>
      </c>
      <c r="S41" s="22">
        <f t="shared" si="4"/>
        <v>1</v>
      </c>
      <c r="U41" s="363" t="str">
        <f>'વાર્ષિક પરિણામ પત્રક '!D47</f>
        <v/>
      </c>
      <c r="V41" s="22">
        <f>'વાર્ષિક પરિણામ પત્રક '!AG47</f>
        <v>0</v>
      </c>
      <c r="W41" s="22">
        <f>RANK(V41,V2:V71)</f>
        <v>1</v>
      </c>
      <c r="X41" s="22">
        <f t="shared" si="5"/>
        <v>1</v>
      </c>
      <c r="Z41" s="363" t="str">
        <f>'વાર્ષિક પરિણામ પત્રક '!D47</f>
        <v/>
      </c>
      <c r="AA41" s="22">
        <f>'વાર્ષિક પરિણામ પત્રક '!AO47</f>
        <v>0</v>
      </c>
      <c r="AB41" s="22">
        <f>RANK(AA41,AA2:AA71)</f>
        <v>1</v>
      </c>
      <c r="AC41" s="22">
        <f t="shared" si="6"/>
        <v>1</v>
      </c>
      <c r="AE41" s="363" t="str">
        <f>'વાર્ષિક પરિણામ પત્રક '!D47</f>
        <v/>
      </c>
      <c r="AF41" s="22">
        <f>'વાર્ષિક પરિણામ પત્રક '!AX47</f>
        <v>0</v>
      </c>
      <c r="AG41" s="22">
        <f>RANK(AF41,AF2:AF71)</f>
        <v>1</v>
      </c>
      <c r="AH41" s="22">
        <f t="shared" si="7"/>
        <v>1</v>
      </c>
      <c r="AJ41" s="363" t="str">
        <f>'વાર્ષિક પરિણામ પત્રક '!D47</f>
        <v/>
      </c>
      <c r="AK41" s="22">
        <f>'વાર્ષિક પરિણામ પત્રક '!BF47</f>
        <v>0</v>
      </c>
      <c r="AL41" s="22">
        <f>RANK(AK41,AK2:AK71)</f>
        <v>1</v>
      </c>
      <c r="AM41" s="22">
        <f t="shared" si="8"/>
        <v>1</v>
      </c>
      <c r="AO41" s="363" t="str">
        <f>'વાર્ષિક પરિણામ પત્રક '!D47</f>
        <v/>
      </c>
      <c r="AP41" s="22">
        <f>'વાર્ષિક પરિણામ પત્રક '!BN47</f>
        <v>0</v>
      </c>
      <c r="AQ41" s="22">
        <f>RANK(AP41,AP2:AP71)</f>
        <v>1</v>
      </c>
      <c r="AR41" s="22">
        <f t="shared" si="9"/>
        <v>1</v>
      </c>
      <c r="AT41" s="363" t="str">
        <f>'વાર્ષિક પરિણામ પત્રક '!D47</f>
        <v/>
      </c>
      <c r="AU41" s="22">
        <f>'વાર્ષિક પરિણામ પત્રક '!BS47</f>
        <v>0</v>
      </c>
      <c r="AV41" s="22">
        <f>RANK(AU41,AU2:AU71)</f>
        <v>2</v>
      </c>
      <c r="AW41" s="22">
        <f t="shared" si="10"/>
        <v>2</v>
      </c>
    </row>
    <row r="42" spans="1:50">
      <c r="A42" s="22">
        <v>41</v>
      </c>
      <c r="B42" s="363" t="str">
        <f>'વાર્ષિક પરિણામ પત્રક '!D48</f>
        <v/>
      </c>
      <c r="C42" s="22" t="str">
        <f>'વાર્ષિક પરિણામ પત્રક '!BT48</f>
        <v/>
      </c>
      <c r="D42" s="22">
        <f>'વાર્ષિક પરિણામ પત્રક '!BU48</f>
        <v>0</v>
      </c>
      <c r="E42" s="22">
        <f>RANK(D42,D2:D71)</f>
        <v>2</v>
      </c>
      <c r="F42" s="365">
        <f>'વાર્ષિક પરિણામ પત્રક '!BV48</f>
        <v>0</v>
      </c>
      <c r="G42" s="22">
        <f t="shared" si="1"/>
        <v>2</v>
      </c>
      <c r="H42" s="284" t="str">
        <f t="array" ref="H42">INDEX(B$2:B$71,SMALL(IF(E$2:E$71=G42,ROW(E$2:E$71)-ROW(G$2)+1),COUNTIF(G$2:G42,G42)))</f>
        <v/>
      </c>
      <c r="I42" s="365">
        <f t="shared" si="2"/>
        <v>0</v>
      </c>
      <c r="J42" s="22" t="str">
        <f t="shared" si="0"/>
        <v/>
      </c>
      <c r="K42" s="363" t="str">
        <f>'વાર્ષિક પરિણામ પત્રક '!D48</f>
        <v/>
      </c>
      <c r="L42" s="22">
        <f>'વાર્ષિક પરિણામ પત્રક '!N48</f>
        <v>0</v>
      </c>
      <c r="M42" s="22">
        <f>RANK(L42,L2:L71)</f>
        <v>1</v>
      </c>
      <c r="N42" s="22">
        <f t="shared" si="3"/>
        <v>1</v>
      </c>
      <c r="P42" s="363" t="str">
        <f>'વાર્ષિક પરિણામ પત્રક '!D48</f>
        <v/>
      </c>
      <c r="Q42" s="22">
        <f>'વાર્ષિક પરિણામ પત્રક '!Y48</f>
        <v>0</v>
      </c>
      <c r="R42" s="22">
        <f>RANK(Q42,Q2:Q71)</f>
        <v>1</v>
      </c>
      <c r="S42" s="22">
        <f t="shared" si="4"/>
        <v>1</v>
      </c>
      <c r="U42" s="363" t="str">
        <f>'વાર્ષિક પરિણામ પત્રક '!D48</f>
        <v/>
      </c>
      <c r="V42" s="22">
        <f>'વાર્ષિક પરિણામ પત્રક '!AG48</f>
        <v>0</v>
      </c>
      <c r="W42" s="22">
        <f>RANK(V42,V2:V71)</f>
        <v>1</v>
      </c>
      <c r="X42" s="22">
        <f t="shared" si="5"/>
        <v>1</v>
      </c>
      <c r="Z42" s="363" t="str">
        <f>'વાર્ષિક પરિણામ પત્રક '!D48</f>
        <v/>
      </c>
      <c r="AA42" s="22">
        <f>'વાર્ષિક પરિણામ પત્રક '!AO48</f>
        <v>0</v>
      </c>
      <c r="AB42" s="22">
        <f>RANK(AA42,AA2:AA71)</f>
        <v>1</v>
      </c>
      <c r="AC42" s="22">
        <f t="shared" si="6"/>
        <v>1</v>
      </c>
      <c r="AE42" s="363" t="str">
        <f>'વાર્ષિક પરિણામ પત્રક '!D48</f>
        <v/>
      </c>
      <c r="AF42" s="22">
        <f>'વાર્ષિક પરિણામ પત્રક '!AX48</f>
        <v>0</v>
      </c>
      <c r="AG42" s="22">
        <f>RANK(AF42,AF2:AF71)</f>
        <v>1</v>
      </c>
      <c r="AH42" s="22">
        <f t="shared" si="7"/>
        <v>1</v>
      </c>
      <c r="AJ42" s="363" t="str">
        <f>'વાર્ષિક પરિણામ પત્રક '!D48</f>
        <v/>
      </c>
      <c r="AK42" s="22">
        <f>'વાર્ષિક પરિણામ પત્રક '!BF48</f>
        <v>0</v>
      </c>
      <c r="AL42" s="22">
        <f>RANK(AK42,AK2:AK71)</f>
        <v>1</v>
      </c>
      <c r="AM42" s="22">
        <f t="shared" si="8"/>
        <v>1</v>
      </c>
      <c r="AO42" s="363" t="str">
        <f>'વાર્ષિક પરિણામ પત્રક '!D48</f>
        <v/>
      </c>
      <c r="AP42" s="22">
        <f>'વાર્ષિક પરિણામ પત્રક '!BN48</f>
        <v>0</v>
      </c>
      <c r="AQ42" s="22">
        <f>RANK(AP42,AP2:AP71)</f>
        <v>1</v>
      </c>
      <c r="AR42" s="22">
        <f t="shared" si="9"/>
        <v>1</v>
      </c>
      <c r="AT42" s="363" t="str">
        <f>'વાર્ષિક પરિણામ પત્રક '!D48</f>
        <v/>
      </c>
      <c r="AU42" s="22">
        <f>'વાર્ષિક પરિણામ પત્રક '!BS48</f>
        <v>0</v>
      </c>
      <c r="AV42" s="22">
        <f>RANK(AU42,AU2:AU71)</f>
        <v>2</v>
      </c>
      <c r="AW42" s="22">
        <f t="shared" si="10"/>
        <v>2</v>
      </c>
    </row>
    <row r="43" spans="1:50">
      <c r="A43" s="22">
        <v>42</v>
      </c>
      <c r="B43" s="363" t="str">
        <f>'વાર્ષિક પરિણામ પત્રક '!D49</f>
        <v/>
      </c>
      <c r="C43" s="22" t="str">
        <f>'વાર્ષિક પરિણામ પત્રક '!BT49</f>
        <v/>
      </c>
      <c r="D43" s="22">
        <f>'વાર્ષિક પરિણામ પત્રક '!BU49</f>
        <v>0</v>
      </c>
      <c r="E43" s="22">
        <f>RANK(D43,D2:D71)</f>
        <v>2</v>
      </c>
      <c r="F43" s="365">
        <f>'વાર્ષિક પરિણામ પત્રક '!BV49</f>
        <v>0</v>
      </c>
      <c r="G43" s="22">
        <f t="shared" si="1"/>
        <v>2</v>
      </c>
      <c r="H43" s="284" t="str">
        <f t="array" ref="H43">INDEX(B$2:B$71,SMALL(IF(E$2:E$71=G43,ROW(E$2:E$71)-ROW(G$2)+1),COUNTIF(G$2:G43,G43)))</f>
        <v/>
      </c>
      <c r="I43" s="365">
        <f t="shared" si="2"/>
        <v>0</v>
      </c>
      <c r="J43" s="22" t="str">
        <f t="shared" si="0"/>
        <v/>
      </c>
      <c r="K43" s="363" t="str">
        <f>'વાર્ષિક પરિણામ પત્રક '!D49</f>
        <v/>
      </c>
      <c r="L43" s="22">
        <f>'વાર્ષિક પરિણામ પત્રક '!N49</f>
        <v>0</v>
      </c>
      <c r="M43" s="22">
        <f>RANK(L43,L2:L71)</f>
        <v>1</v>
      </c>
      <c r="N43" s="22">
        <f t="shared" si="3"/>
        <v>1</v>
      </c>
      <c r="P43" s="363" t="str">
        <f>'વાર્ષિક પરિણામ પત્રક '!D49</f>
        <v/>
      </c>
      <c r="Q43" s="22">
        <f>'વાર્ષિક પરિણામ પત્રક '!Y49</f>
        <v>0</v>
      </c>
      <c r="R43" s="22">
        <f>RANK(Q43,Q2:Q71)</f>
        <v>1</v>
      </c>
      <c r="S43" s="22">
        <f t="shared" si="4"/>
        <v>1</v>
      </c>
      <c r="U43" s="363" t="str">
        <f>'વાર્ષિક પરિણામ પત્રક '!D49</f>
        <v/>
      </c>
      <c r="V43" s="22">
        <f>'વાર્ષિક પરિણામ પત્રક '!AG49</f>
        <v>0</v>
      </c>
      <c r="W43" s="22">
        <f>RANK(V43,V2:V71)</f>
        <v>1</v>
      </c>
      <c r="X43" s="22">
        <f t="shared" si="5"/>
        <v>1</v>
      </c>
      <c r="Z43" s="363" t="str">
        <f>'વાર્ષિક પરિણામ પત્રક '!D49</f>
        <v/>
      </c>
      <c r="AA43" s="22">
        <f>'વાર્ષિક પરિણામ પત્રક '!AO49</f>
        <v>0</v>
      </c>
      <c r="AB43" s="22">
        <f>RANK(AA43,AA2:AA71)</f>
        <v>1</v>
      </c>
      <c r="AC43" s="22">
        <f t="shared" si="6"/>
        <v>1</v>
      </c>
      <c r="AE43" s="363" t="str">
        <f>'વાર્ષિક પરિણામ પત્રક '!D49</f>
        <v/>
      </c>
      <c r="AF43" s="22">
        <f>'વાર્ષિક પરિણામ પત્રક '!AX49</f>
        <v>0</v>
      </c>
      <c r="AG43" s="22">
        <f>RANK(AF43,AF2:AF71)</f>
        <v>1</v>
      </c>
      <c r="AH43" s="22">
        <f t="shared" si="7"/>
        <v>1</v>
      </c>
      <c r="AJ43" s="363" t="str">
        <f>'વાર્ષિક પરિણામ પત્રક '!D49</f>
        <v/>
      </c>
      <c r="AK43" s="22">
        <f>'વાર્ષિક પરિણામ પત્રક '!BF49</f>
        <v>0</v>
      </c>
      <c r="AL43" s="22">
        <f>RANK(AK43,AK2:AK71)</f>
        <v>1</v>
      </c>
      <c r="AM43" s="22">
        <f t="shared" si="8"/>
        <v>1</v>
      </c>
      <c r="AO43" s="363" t="str">
        <f>'વાર્ષિક પરિણામ પત્રક '!D49</f>
        <v/>
      </c>
      <c r="AP43" s="22">
        <f>'વાર્ષિક પરિણામ પત્રક '!BN49</f>
        <v>0</v>
      </c>
      <c r="AQ43" s="22">
        <f>RANK(AP43,AP2:AP71)</f>
        <v>1</v>
      </c>
      <c r="AR43" s="22">
        <f t="shared" si="9"/>
        <v>1</v>
      </c>
      <c r="AT43" s="363" t="str">
        <f>'વાર્ષિક પરિણામ પત્રક '!D49</f>
        <v/>
      </c>
      <c r="AU43" s="22">
        <f>'વાર્ષિક પરિણામ પત્રક '!BS49</f>
        <v>0</v>
      </c>
      <c r="AV43" s="22">
        <f>RANK(AU43,AU2:AU71)</f>
        <v>2</v>
      </c>
      <c r="AW43" s="22">
        <f t="shared" si="10"/>
        <v>2</v>
      </c>
    </row>
    <row r="44" spans="1:50">
      <c r="A44" s="22">
        <v>43</v>
      </c>
      <c r="B44" s="363" t="str">
        <f>'વાર્ષિક પરિણામ પત્રક '!D50</f>
        <v/>
      </c>
      <c r="C44" s="22" t="str">
        <f>'વાર્ષિક પરિણામ પત્રક '!BT50</f>
        <v/>
      </c>
      <c r="D44" s="22">
        <f>'વાર્ષિક પરિણામ પત્રક '!BU50</f>
        <v>0</v>
      </c>
      <c r="E44" s="22">
        <f>RANK(D44,D2:D71)</f>
        <v>2</v>
      </c>
      <c r="F44" s="365">
        <f>'વાર્ષિક પરિણામ પત્રક '!BV50</f>
        <v>0</v>
      </c>
      <c r="G44" s="22">
        <f t="shared" si="1"/>
        <v>2</v>
      </c>
      <c r="H44" s="284" t="str">
        <f t="array" ref="H44">INDEX(B$2:B$71,SMALL(IF(E$2:E$71=G44,ROW(E$2:E$71)-ROW(G$2)+1),COUNTIF(G$2:G44,G44)))</f>
        <v/>
      </c>
      <c r="I44" s="365">
        <f t="shared" si="2"/>
        <v>0</v>
      </c>
      <c r="J44" s="22" t="str">
        <f t="shared" si="0"/>
        <v/>
      </c>
      <c r="K44" s="363" t="str">
        <f>'વાર્ષિક પરિણામ પત્રક '!D50</f>
        <v/>
      </c>
      <c r="L44" s="22">
        <f>'વાર્ષિક પરિણામ પત્રક '!N50</f>
        <v>0</v>
      </c>
      <c r="M44" s="22">
        <f>RANK(L44,L2:L71)</f>
        <v>1</v>
      </c>
      <c r="N44" s="22">
        <f t="shared" si="3"/>
        <v>1</v>
      </c>
      <c r="P44" s="363" t="str">
        <f>'વાર્ષિક પરિણામ પત્રક '!D50</f>
        <v/>
      </c>
      <c r="Q44" s="22">
        <f>'વાર્ષિક પરિણામ પત્રક '!Y50</f>
        <v>0</v>
      </c>
      <c r="R44" s="22">
        <f>RANK(Q44,Q2:Q71)</f>
        <v>1</v>
      </c>
      <c r="S44" s="22">
        <f t="shared" si="4"/>
        <v>1</v>
      </c>
      <c r="U44" s="363" t="str">
        <f>'વાર્ષિક પરિણામ પત્રક '!D50</f>
        <v/>
      </c>
      <c r="V44" s="22">
        <f>'વાર્ષિક પરિણામ પત્રક '!AG50</f>
        <v>0</v>
      </c>
      <c r="W44" s="22">
        <f>RANK(V44,V2:V71)</f>
        <v>1</v>
      </c>
      <c r="X44" s="22">
        <f t="shared" si="5"/>
        <v>1</v>
      </c>
      <c r="Z44" s="363" t="str">
        <f>'વાર્ષિક પરિણામ પત્રક '!D50</f>
        <v/>
      </c>
      <c r="AA44" s="22">
        <f>'વાર્ષિક પરિણામ પત્રક '!AO50</f>
        <v>0</v>
      </c>
      <c r="AB44" s="22">
        <f>RANK(AA44,AA2:AA71)</f>
        <v>1</v>
      </c>
      <c r="AC44" s="22">
        <f t="shared" si="6"/>
        <v>1</v>
      </c>
      <c r="AE44" s="363" t="str">
        <f>'વાર્ષિક પરિણામ પત્રક '!D50</f>
        <v/>
      </c>
      <c r="AF44" s="22">
        <f>'વાર્ષિક પરિણામ પત્રક '!AX50</f>
        <v>0</v>
      </c>
      <c r="AG44" s="22">
        <f>RANK(AF44,AF2:AF71)</f>
        <v>1</v>
      </c>
      <c r="AH44" s="22">
        <f t="shared" si="7"/>
        <v>1</v>
      </c>
      <c r="AJ44" s="363" t="str">
        <f>'વાર્ષિક પરિણામ પત્રક '!D50</f>
        <v/>
      </c>
      <c r="AK44" s="22">
        <f>'વાર્ષિક પરિણામ પત્રક '!BF50</f>
        <v>0</v>
      </c>
      <c r="AL44" s="22">
        <f>RANK(AK44,AK2:AK71)</f>
        <v>1</v>
      </c>
      <c r="AM44" s="22">
        <f t="shared" si="8"/>
        <v>1</v>
      </c>
      <c r="AO44" s="363" t="str">
        <f>'વાર્ષિક પરિણામ પત્રક '!D50</f>
        <v/>
      </c>
      <c r="AP44" s="22">
        <f>'વાર્ષિક પરિણામ પત્રક '!BN50</f>
        <v>0</v>
      </c>
      <c r="AQ44" s="22">
        <f>RANK(AP44,AP2:AP71)</f>
        <v>1</v>
      </c>
      <c r="AR44" s="22">
        <f t="shared" si="9"/>
        <v>1</v>
      </c>
      <c r="AT44" s="363" t="str">
        <f>'વાર્ષિક પરિણામ પત્રક '!D50</f>
        <v/>
      </c>
      <c r="AU44" s="22">
        <f>'વાર્ષિક પરિણામ પત્રક '!BS50</f>
        <v>0</v>
      </c>
      <c r="AV44" s="22">
        <f>RANK(AU44,AU2:AU71)</f>
        <v>2</v>
      </c>
      <c r="AW44" s="22">
        <f t="shared" si="10"/>
        <v>2</v>
      </c>
    </row>
    <row r="45" spans="1:50">
      <c r="A45" s="22">
        <v>44</v>
      </c>
      <c r="B45" s="363" t="str">
        <f>'વાર્ષિક પરિણામ પત્રક '!D51</f>
        <v/>
      </c>
      <c r="C45" s="22" t="str">
        <f>'વાર્ષિક પરિણામ પત્રક '!BT51</f>
        <v/>
      </c>
      <c r="D45" s="22">
        <f>'વાર્ષિક પરિણામ પત્રક '!BU51</f>
        <v>0</v>
      </c>
      <c r="E45" s="22">
        <f>RANK(D45,D2:D71)</f>
        <v>2</v>
      </c>
      <c r="F45" s="365">
        <f>'વાર્ષિક પરિણામ પત્રક '!BV51</f>
        <v>0</v>
      </c>
      <c r="G45" s="22">
        <f t="shared" si="1"/>
        <v>2</v>
      </c>
      <c r="H45" s="284" t="str">
        <f t="array" ref="H45">INDEX(B$2:B$71,SMALL(IF(E$2:E$71=G45,ROW(E$2:E$71)-ROW(G$2)+1),COUNTIF(G$2:G45,G45)))</f>
        <v/>
      </c>
      <c r="I45" s="365">
        <f t="shared" si="2"/>
        <v>0</v>
      </c>
      <c r="J45" s="22" t="str">
        <f t="shared" si="0"/>
        <v/>
      </c>
      <c r="K45" s="363" t="str">
        <f>'વાર્ષિક પરિણામ પત્રક '!D51</f>
        <v/>
      </c>
      <c r="L45" s="22">
        <f>'વાર્ષિક પરિણામ પત્રક '!N51</f>
        <v>0</v>
      </c>
      <c r="M45" s="22">
        <f>RANK(L45,L2:L71)</f>
        <v>1</v>
      </c>
      <c r="N45" s="22">
        <f t="shared" si="3"/>
        <v>1</v>
      </c>
      <c r="P45" s="363" t="str">
        <f>'વાર્ષિક પરિણામ પત્રક '!D51</f>
        <v/>
      </c>
      <c r="Q45" s="22">
        <f>'વાર્ષિક પરિણામ પત્રક '!Y51</f>
        <v>0</v>
      </c>
      <c r="R45" s="22">
        <f>RANK(Q45,Q2:Q71)</f>
        <v>1</v>
      </c>
      <c r="S45" s="22">
        <f t="shared" si="4"/>
        <v>1</v>
      </c>
      <c r="U45" s="363" t="str">
        <f>'વાર્ષિક પરિણામ પત્રક '!D51</f>
        <v/>
      </c>
      <c r="V45" s="22">
        <f>'વાર્ષિક પરિણામ પત્રક '!AG51</f>
        <v>0</v>
      </c>
      <c r="W45" s="22">
        <f>RANK(V45,V2:V71)</f>
        <v>1</v>
      </c>
      <c r="X45" s="22">
        <f t="shared" si="5"/>
        <v>1</v>
      </c>
      <c r="Z45" s="363" t="str">
        <f>'વાર્ષિક પરિણામ પત્રક '!D51</f>
        <v/>
      </c>
      <c r="AA45" s="22">
        <f>'વાર્ષિક પરિણામ પત્રક '!AO51</f>
        <v>0</v>
      </c>
      <c r="AB45" s="22">
        <f>RANK(AA45,AA2:AA71)</f>
        <v>1</v>
      </c>
      <c r="AC45" s="22">
        <f t="shared" si="6"/>
        <v>1</v>
      </c>
      <c r="AE45" s="363" t="str">
        <f>'વાર્ષિક પરિણામ પત્રક '!D51</f>
        <v/>
      </c>
      <c r="AF45" s="22">
        <f>'વાર્ષિક પરિણામ પત્રક '!AX51</f>
        <v>0</v>
      </c>
      <c r="AG45" s="22">
        <f>RANK(AF45,AF2:AF71)</f>
        <v>1</v>
      </c>
      <c r="AH45" s="22">
        <f t="shared" si="7"/>
        <v>1</v>
      </c>
      <c r="AJ45" s="363" t="str">
        <f>'વાર્ષિક પરિણામ પત્રક '!D51</f>
        <v/>
      </c>
      <c r="AK45" s="22">
        <f>'વાર્ષિક પરિણામ પત્રક '!BF51</f>
        <v>0</v>
      </c>
      <c r="AL45" s="22">
        <f>RANK(AK45,AK2:AK71)</f>
        <v>1</v>
      </c>
      <c r="AM45" s="22">
        <f t="shared" si="8"/>
        <v>1</v>
      </c>
      <c r="AO45" s="363" t="str">
        <f>'વાર્ષિક પરિણામ પત્રક '!D51</f>
        <v/>
      </c>
      <c r="AP45" s="22">
        <f>'વાર્ષિક પરિણામ પત્રક '!BN51</f>
        <v>0</v>
      </c>
      <c r="AQ45" s="22">
        <f>RANK(AP45,AP2:AP71)</f>
        <v>1</v>
      </c>
      <c r="AR45" s="22">
        <f t="shared" si="9"/>
        <v>1</v>
      </c>
      <c r="AT45" s="363" t="str">
        <f>'વાર્ષિક પરિણામ પત્રક '!D51</f>
        <v/>
      </c>
      <c r="AU45" s="22">
        <f>'વાર્ષિક પરિણામ પત્રક '!BS51</f>
        <v>0</v>
      </c>
      <c r="AV45" s="22">
        <f>RANK(AU45,AU2:AU71)</f>
        <v>2</v>
      </c>
      <c r="AW45" s="22">
        <f t="shared" si="10"/>
        <v>2</v>
      </c>
    </row>
    <row r="46" spans="1:50">
      <c r="A46" s="22">
        <v>45</v>
      </c>
      <c r="B46" s="363" t="str">
        <f>'વાર્ષિક પરિણામ પત્રક '!D52</f>
        <v/>
      </c>
      <c r="C46" s="22" t="str">
        <f>'વાર્ષિક પરિણામ પત્રક '!BT52</f>
        <v/>
      </c>
      <c r="D46" s="22">
        <f>'વાર્ષિક પરિણામ પત્રક '!BU52</f>
        <v>0</v>
      </c>
      <c r="E46" s="22">
        <f>RANK(D46,D2:D71)</f>
        <v>2</v>
      </c>
      <c r="F46" s="365">
        <f>'વાર્ષિક પરિણામ પત્રક '!BV52</f>
        <v>0</v>
      </c>
      <c r="G46" s="22">
        <f t="shared" si="1"/>
        <v>2</v>
      </c>
      <c r="H46" s="284" t="str">
        <f t="array" ref="H46">INDEX(B$2:B$71,SMALL(IF(E$2:E$71=G46,ROW(E$2:E$71)-ROW(G$2)+1),COUNTIF(G$2:G46,G46)))</f>
        <v/>
      </c>
      <c r="I46" s="365">
        <f t="shared" si="2"/>
        <v>0</v>
      </c>
      <c r="J46" s="22" t="str">
        <f t="shared" si="0"/>
        <v/>
      </c>
      <c r="K46" s="363" t="str">
        <f>'વાર્ષિક પરિણામ પત્રક '!D52</f>
        <v/>
      </c>
      <c r="L46" s="22">
        <f>'વાર્ષિક પરિણામ પત્રક '!N52</f>
        <v>0</v>
      </c>
      <c r="M46" s="22">
        <f>RANK(L46,L2:L71)</f>
        <v>1</v>
      </c>
      <c r="N46" s="22">
        <f t="shared" si="3"/>
        <v>1</v>
      </c>
      <c r="P46" s="363" t="str">
        <f>'વાર્ષિક પરિણામ પત્રક '!D52</f>
        <v/>
      </c>
      <c r="Q46" s="22">
        <f>'વાર્ષિક પરિણામ પત્રક '!Y52</f>
        <v>0</v>
      </c>
      <c r="R46" s="22">
        <f>RANK(Q46,Q2:Q71)</f>
        <v>1</v>
      </c>
      <c r="S46" s="22">
        <f t="shared" si="4"/>
        <v>1</v>
      </c>
      <c r="U46" s="363" t="str">
        <f>'વાર્ષિક પરિણામ પત્રક '!D52</f>
        <v/>
      </c>
      <c r="V46" s="22">
        <f>'વાર્ષિક પરિણામ પત્રક '!AG52</f>
        <v>0</v>
      </c>
      <c r="W46" s="22">
        <f>RANK(V46,V2:V71)</f>
        <v>1</v>
      </c>
      <c r="X46" s="22">
        <f t="shared" si="5"/>
        <v>1</v>
      </c>
      <c r="Z46" s="363" t="str">
        <f>'વાર્ષિક પરિણામ પત્રક '!D52</f>
        <v/>
      </c>
      <c r="AA46" s="22">
        <f>'વાર્ષિક પરિણામ પત્રક '!AO52</f>
        <v>0</v>
      </c>
      <c r="AB46" s="22">
        <f>RANK(AA46,AA2:AA71)</f>
        <v>1</v>
      </c>
      <c r="AC46" s="22">
        <f t="shared" si="6"/>
        <v>1</v>
      </c>
      <c r="AE46" s="363" t="str">
        <f>'વાર્ષિક પરિણામ પત્રક '!D52</f>
        <v/>
      </c>
      <c r="AF46" s="22">
        <f>'વાર્ષિક પરિણામ પત્રક '!AX52</f>
        <v>0</v>
      </c>
      <c r="AG46" s="22">
        <f>RANK(AF46,AF2:AF71)</f>
        <v>1</v>
      </c>
      <c r="AH46" s="22">
        <f t="shared" si="7"/>
        <v>1</v>
      </c>
      <c r="AJ46" s="363" t="str">
        <f>'વાર્ષિક પરિણામ પત્રક '!D52</f>
        <v/>
      </c>
      <c r="AK46" s="22">
        <f>'વાર્ષિક પરિણામ પત્રક '!BF52</f>
        <v>0</v>
      </c>
      <c r="AL46" s="22">
        <f>RANK(AK46,AK2:AK71)</f>
        <v>1</v>
      </c>
      <c r="AM46" s="22">
        <f t="shared" si="8"/>
        <v>1</v>
      </c>
      <c r="AO46" s="363" t="str">
        <f>'વાર્ષિક પરિણામ પત્રક '!D52</f>
        <v/>
      </c>
      <c r="AP46" s="22">
        <f>'વાર્ષિક પરિણામ પત્રક '!BN52</f>
        <v>0</v>
      </c>
      <c r="AQ46" s="22">
        <f>RANK(AP46,AP2:AP71)</f>
        <v>1</v>
      </c>
      <c r="AR46" s="22">
        <f t="shared" si="9"/>
        <v>1</v>
      </c>
      <c r="AT46" s="363" t="str">
        <f>'વાર્ષિક પરિણામ પત્રક '!D52</f>
        <v/>
      </c>
      <c r="AU46" s="22">
        <f>'વાર્ષિક પરિણામ પત્રક '!BS52</f>
        <v>0</v>
      </c>
      <c r="AV46" s="22">
        <f>RANK(AU46,AU2:AU71)</f>
        <v>2</v>
      </c>
      <c r="AW46" s="22">
        <f t="shared" si="10"/>
        <v>2</v>
      </c>
    </row>
    <row r="47" spans="1:50">
      <c r="A47" s="22">
        <v>46</v>
      </c>
      <c r="B47" s="363" t="str">
        <f>'વાર્ષિક પરિણામ પત્રક '!D53</f>
        <v/>
      </c>
      <c r="C47" s="22" t="str">
        <f>'વાર્ષિક પરિણામ પત્રક '!BT53</f>
        <v/>
      </c>
      <c r="D47" s="22">
        <f>'વાર્ષિક પરિણામ પત્રક '!BU53</f>
        <v>0</v>
      </c>
      <c r="E47" s="22">
        <f>RANK(D47,D2:D71)</f>
        <v>2</v>
      </c>
      <c r="F47" s="365">
        <f>'વાર્ષિક પરિણામ પત્રક '!BV53</f>
        <v>0</v>
      </c>
      <c r="G47" s="22">
        <f t="shared" si="1"/>
        <v>2</v>
      </c>
      <c r="H47" s="284" t="str">
        <f t="array" ref="H47">INDEX(B$2:B$71,SMALL(IF(E$2:E$71=G47,ROW(E$2:E$71)-ROW(G$2)+1),COUNTIF(G$2:G47,G47)))</f>
        <v/>
      </c>
      <c r="I47" s="365">
        <f t="shared" si="2"/>
        <v>0</v>
      </c>
      <c r="J47" s="22" t="str">
        <f t="shared" si="0"/>
        <v/>
      </c>
      <c r="K47" s="363" t="str">
        <f>'વાર્ષિક પરિણામ પત્રક '!D53</f>
        <v/>
      </c>
      <c r="L47" s="22">
        <f>'વાર્ષિક પરિણામ પત્રક '!N53</f>
        <v>0</v>
      </c>
      <c r="M47" s="22">
        <f>RANK(L47,L2:L71)</f>
        <v>1</v>
      </c>
      <c r="N47" s="22">
        <f t="shared" si="3"/>
        <v>1</v>
      </c>
      <c r="P47" s="363" t="str">
        <f>'વાર્ષિક પરિણામ પત્રક '!D53</f>
        <v/>
      </c>
      <c r="Q47" s="22">
        <f>'વાર્ષિક પરિણામ પત્રક '!Y53</f>
        <v>0</v>
      </c>
      <c r="R47" s="22">
        <f>RANK(Q47,Q2:Q71)</f>
        <v>1</v>
      </c>
      <c r="S47" s="22">
        <f t="shared" si="4"/>
        <v>1</v>
      </c>
      <c r="U47" s="363" t="str">
        <f>'વાર્ષિક પરિણામ પત્રક '!D53</f>
        <v/>
      </c>
      <c r="V47" s="22">
        <f>'વાર્ષિક પરિણામ પત્રક '!AG53</f>
        <v>0</v>
      </c>
      <c r="W47" s="22">
        <f>RANK(V47,V2:V71)</f>
        <v>1</v>
      </c>
      <c r="X47" s="22">
        <f t="shared" si="5"/>
        <v>1</v>
      </c>
      <c r="Z47" s="363" t="str">
        <f>'વાર્ષિક પરિણામ પત્રક '!D53</f>
        <v/>
      </c>
      <c r="AA47" s="22">
        <f>'વાર્ષિક પરિણામ પત્રક '!AO53</f>
        <v>0</v>
      </c>
      <c r="AB47" s="22">
        <f>RANK(AA47,AA2:AA71)</f>
        <v>1</v>
      </c>
      <c r="AC47" s="22">
        <f t="shared" si="6"/>
        <v>1</v>
      </c>
      <c r="AE47" s="363" t="str">
        <f>'વાર્ષિક પરિણામ પત્રક '!D53</f>
        <v/>
      </c>
      <c r="AF47" s="22">
        <f>'વાર્ષિક પરિણામ પત્રક '!AX53</f>
        <v>0</v>
      </c>
      <c r="AG47" s="22">
        <f>RANK(AF47,AF2:AF71)</f>
        <v>1</v>
      </c>
      <c r="AH47" s="22">
        <f t="shared" si="7"/>
        <v>1</v>
      </c>
      <c r="AJ47" s="363" t="str">
        <f>'વાર્ષિક પરિણામ પત્રક '!D53</f>
        <v/>
      </c>
      <c r="AK47" s="22">
        <f>'વાર્ષિક પરિણામ પત્રક '!BF53</f>
        <v>0</v>
      </c>
      <c r="AL47" s="22">
        <f>RANK(AK47,AK2:AK71)</f>
        <v>1</v>
      </c>
      <c r="AM47" s="22">
        <f t="shared" si="8"/>
        <v>1</v>
      </c>
      <c r="AO47" s="363" t="str">
        <f>'વાર્ષિક પરિણામ પત્રક '!D53</f>
        <v/>
      </c>
      <c r="AP47" s="22">
        <f>'વાર્ષિક પરિણામ પત્રક '!BN53</f>
        <v>0</v>
      </c>
      <c r="AQ47" s="22">
        <f>RANK(AP47,AP2:AP71)</f>
        <v>1</v>
      </c>
      <c r="AR47" s="22">
        <f t="shared" si="9"/>
        <v>1</v>
      </c>
      <c r="AT47" s="363" t="str">
        <f>'વાર્ષિક પરિણામ પત્રક '!D53</f>
        <v/>
      </c>
      <c r="AU47" s="22">
        <f>'વાર્ષિક પરિણામ પત્રક '!BS53</f>
        <v>0</v>
      </c>
      <c r="AV47" s="22">
        <f>RANK(AU47,AU2:AU71)</f>
        <v>2</v>
      </c>
      <c r="AW47" s="22">
        <f t="shared" si="10"/>
        <v>2</v>
      </c>
    </row>
    <row r="48" spans="1:50">
      <c r="A48" s="22">
        <v>47</v>
      </c>
      <c r="B48" s="363" t="str">
        <f>'વાર્ષિક પરિણામ પત્રક '!D54</f>
        <v/>
      </c>
      <c r="C48" s="22" t="str">
        <f>'વાર્ષિક પરિણામ પત્રક '!BT54</f>
        <v/>
      </c>
      <c r="D48" s="22">
        <f>'વાર્ષિક પરિણામ પત્રક '!BU54</f>
        <v>0</v>
      </c>
      <c r="E48" s="22">
        <f>RANK(D48,D2:D71)</f>
        <v>2</v>
      </c>
      <c r="F48" s="365">
        <f>'વાર્ષિક પરિણામ પત્રક '!BV54</f>
        <v>0</v>
      </c>
      <c r="G48" s="22">
        <f t="shared" si="1"/>
        <v>2</v>
      </c>
      <c r="H48" s="284" t="str">
        <f t="array" ref="H48">INDEX(B$2:B$71,SMALL(IF(E$2:E$71=G48,ROW(E$2:E$71)-ROW(G$2)+1),COUNTIF(G$2:G48,G48)))</f>
        <v/>
      </c>
      <c r="I48" s="365">
        <f t="shared" si="2"/>
        <v>0</v>
      </c>
      <c r="J48" s="22" t="str">
        <f t="shared" si="0"/>
        <v/>
      </c>
      <c r="K48" s="363" t="str">
        <f>'વાર્ષિક પરિણામ પત્રક '!D54</f>
        <v/>
      </c>
      <c r="L48" s="22">
        <f>'વાર્ષિક પરિણામ પત્રક '!N54</f>
        <v>0</v>
      </c>
      <c r="M48" s="22">
        <f>RANK(L48,L2:L71)</f>
        <v>1</v>
      </c>
      <c r="N48" s="22">
        <f t="shared" si="3"/>
        <v>1</v>
      </c>
      <c r="P48" s="363" t="str">
        <f>'વાર્ષિક પરિણામ પત્રક '!D54</f>
        <v/>
      </c>
      <c r="Q48" s="22">
        <f>'વાર્ષિક પરિણામ પત્રક '!Y54</f>
        <v>0</v>
      </c>
      <c r="R48" s="22">
        <f>RANK(Q48,Q2:Q71)</f>
        <v>1</v>
      </c>
      <c r="S48" s="22">
        <f t="shared" si="4"/>
        <v>1</v>
      </c>
      <c r="U48" s="363" t="str">
        <f>'વાર્ષિક પરિણામ પત્રક '!D54</f>
        <v/>
      </c>
      <c r="V48" s="22">
        <f>'વાર્ષિક પરિણામ પત્રક '!AG54</f>
        <v>0</v>
      </c>
      <c r="W48" s="22">
        <f>RANK(V48,V2:V71)</f>
        <v>1</v>
      </c>
      <c r="X48" s="22">
        <f t="shared" si="5"/>
        <v>1</v>
      </c>
      <c r="Z48" s="363" t="str">
        <f>'વાર્ષિક પરિણામ પત્રક '!D54</f>
        <v/>
      </c>
      <c r="AA48" s="22">
        <f>'વાર્ષિક પરિણામ પત્રક '!AO54</f>
        <v>0</v>
      </c>
      <c r="AB48" s="22">
        <f>RANK(AA48,AA2:AA71)</f>
        <v>1</v>
      </c>
      <c r="AC48" s="22">
        <f t="shared" si="6"/>
        <v>1</v>
      </c>
      <c r="AE48" s="363" t="str">
        <f>'વાર્ષિક પરિણામ પત્રક '!D54</f>
        <v/>
      </c>
      <c r="AF48" s="22">
        <f>'વાર્ષિક પરિણામ પત્રક '!AX54</f>
        <v>0</v>
      </c>
      <c r="AG48" s="22">
        <f>RANK(AF48,AF2:AF71)</f>
        <v>1</v>
      </c>
      <c r="AH48" s="22">
        <f t="shared" si="7"/>
        <v>1</v>
      </c>
      <c r="AJ48" s="363" t="str">
        <f>'વાર્ષિક પરિણામ પત્રક '!D54</f>
        <v/>
      </c>
      <c r="AK48" s="22">
        <f>'વાર્ષિક પરિણામ પત્રક '!BF54</f>
        <v>0</v>
      </c>
      <c r="AL48" s="22">
        <f>RANK(AK48,AK2:AK71)</f>
        <v>1</v>
      </c>
      <c r="AM48" s="22">
        <f t="shared" si="8"/>
        <v>1</v>
      </c>
      <c r="AO48" s="363" t="str">
        <f>'વાર્ષિક પરિણામ પત્રક '!D54</f>
        <v/>
      </c>
      <c r="AP48" s="22">
        <f>'વાર્ષિક પરિણામ પત્રક '!BN54</f>
        <v>0</v>
      </c>
      <c r="AQ48" s="22">
        <f>RANK(AP48,AP2:AP71)</f>
        <v>1</v>
      </c>
      <c r="AR48" s="22">
        <f t="shared" si="9"/>
        <v>1</v>
      </c>
      <c r="AT48" s="363" t="str">
        <f>'વાર્ષિક પરિણામ પત્રક '!D54</f>
        <v/>
      </c>
      <c r="AU48" s="22">
        <f>'વાર્ષિક પરિણામ પત્રક '!BS54</f>
        <v>0</v>
      </c>
      <c r="AV48" s="22">
        <f>RANK(AU48,AU2:AU71)</f>
        <v>2</v>
      </c>
      <c r="AW48" s="22">
        <f t="shared" si="10"/>
        <v>2</v>
      </c>
    </row>
    <row r="49" spans="1:49">
      <c r="A49" s="22">
        <v>48</v>
      </c>
      <c r="B49" s="363" t="str">
        <f>'વાર્ષિક પરિણામ પત્રક '!D55</f>
        <v/>
      </c>
      <c r="C49" s="22" t="str">
        <f>'વાર્ષિક પરિણામ પત્રક '!BT55</f>
        <v/>
      </c>
      <c r="D49" s="22">
        <f>'વાર્ષિક પરિણામ પત્રક '!BU55</f>
        <v>0</v>
      </c>
      <c r="E49" s="22">
        <f>RANK(D49,D2:D71)</f>
        <v>2</v>
      </c>
      <c r="F49" s="365">
        <f>'વાર્ષિક પરિણામ પત્રક '!BV55</f>
        <v>0</v>
      </c>
      <c r="G49" s="22">
        <f t="shared" si="1"/>
        <v>2</v>
      </c>
      <c r="H49" s="284" t="str">
        <f t="array" ref="H49">INDEX(B$2:B$71,SMALL(IF(E$2:E$71=G49,ROW(E$2:E$71)-ROW(G$2)+1),COUNTIF(G$2:G49,G49)))</f>
        <v/>
      </c>
      <c r="I49" s="365">
        <f t="shared" si="2"/>
        <v>0</v>
      </c>
      <c r="J49" s="22" t="str">
        <f t="shared" si="0"/>
        <v/>
      </c>
      <c r="K49" s="363" t="str">
        <f>'વાર્ષિક પરિણામ પત્રક '!D55</f>
        <v/>
      </c>
      <c r="L49" s="22">
        <f>'વાર્ષિક પરિણામ પત્રક '!N55</f>
        <v>0</v>
      </c>
      <c r="M49" s="22">
        <f>RANK(L49,L2:L71)</f>
        <v>1</v>
      </c>
      <c r="N49" s="22">
        <f t="shared" si="3"/>
        <v>1</v>
      </c>
      <c r="P49" s="363" t="str">
        <f>'વાર્ષિક પરિણામ પત્રક '!D55</f>
        <v/>
      </c>
      <c r="Q49" s="22">
        <f>'વાર્ષિક પરિણામ પત્રક '!Y55</f>
        <v>0</v>
      </c>
      <c r="R49" s="22">
        <f>RANK(Q49,Q2:Q71)</f>
        <v>1</v>
      </c>
      <c r="S49" s="22">
        <f t="shared" si="4"/>
        <v>1</v>
      </c>
      <c r="U49" s="363" t="str">
        <f>'વાર્ષિક પરિણામ પત્રક '!D55</f>
        <v/>
      </c>
      <c r="V49" s="22">
        <f>'વાર્ષિક પરિણામ પત્રક '!AG55</f>
        <v>0</v>
      </c>
      <c r="W49" s="22">
        <f>RANK(V49,V2:V71)</f>
        <v>1</v>
      </c>
      <c r="X49" s="22">
        <f t="shared" si="5"/>
        <v>1</v>
      </c>
      <c r="Z49" s="363" t="str">
        <f>'વાર્ષિક પરિણામ પત્રક '!D55</f>
        <v/>
      </c>
      <c r="AA49" s="22">
        <f>'વાર્ષિક પરિણામ પત્રક '!AO55</f>
        <v>0</v>
      </c>
      <c r="AB49" s="22">
        <f>RANK(AA49,AA2:AA71)</f>
        <v>1</v>
      </c>
      <c r="AC49" s="22">
        <f t="shared" si="6"/>
        <v>1</v>
      </c>
      <c r="AE49" s="363" t="str">
        <f>'વાર્ષિક પરિણામ પત્રક '!D55</f>
        <v/>
      </c>
      <c r="AF49" s="22">
        <f>'વાર્ષિક પરિણામ પત્રક '!AX55</f>
        <v>0</v>
      </c>
      <c r="AG49" s="22">
        <f>RANK(AF49,AF2:AF71)</f>
        <v>1</v>
      </c>
      <c r="AH49" s="22">
        <f t="shared" si="7"/>
        <v>1</v>
      </c>
      <c r="AJ49" s="363" t="str">
        <f>'વાર્ષિક પરિણામ પત્રક '!D55</f>
        <v/>
      </c>
      <c r="AK49" s="22">
        <f>'વાર્ષિક પરિણામ પત્રક '!BF55</f>
        <v>0</v>
      </c>
      <c r="AL49" s="22">
        <f>RANK(AK49,AK2:AK71)</f>
        <v>1</v>
      </c>
      <c r="AM49" s="22">
        <f t="shared" si="8"/>
        <v>1</v>
      </c>
      <c r="AO49" s="363" t="str">
        <f>'વાર્ષિક પરિણામ પત્રક '!D55</f>
        <v/>
      </c>
      <c r="AP49" s="22">
        <f>'વાર્ષિક પરિણામ પત્રક '!BN55</f>
        <v>0</v>
      </c>
      <c r="AQ49" s="22">
        <f>RANK(AP49,AP2:AP71)</f>
        <v>1</v>
      </c>
      <c r="AR49" s="22">
        <f t="shared" si="9"/>
        <v>1</v>
      </c>
      <c r="AT49" s="363" t="str">
        <f>'વાર્ષિક પરિણામ પત્રક '!D55</f>
        <v/>
      </c>
      <c r="AU49" s="22">
        <f>'વાર્ષિક પરિણામ પત્રક '!BS55</f>
        <v>0</v>
      </c>
      <c r="AV49" s="22">
        <f>RANK(AU49,AU2:AU71)</f>
        <v>2</v>
      </c>
      <c r="AW49" s="22">
        <f t="shared" si="10"/>
        <v>2</v>
      </c>
    </row>
    <row r="50" spans="1:49">
      <c r="A50" s="22">
        <v>49</v>
      </c>
      <c r="B50" s="363" t="str">
        <f>'વાર્ષિક પરિણામ પત્રક '!D56</f>
        <v/>
      </c>
      <c r="C50" s="22" t="str">
        <f>'વાર્ષિક પરિણામ પત્રક '!BT56</f>
        <v/>
      </c>
      <c r="D50" s="22">
        <f>'વાર્ષિક પરિણામ પત્રક '!BU56</f>
        <v>0</v>
      </c>
      <c r="E50" s="22">
        <f>RANK(D50,D2:D71)</f>
        <v>2</v>
      </c>
      <c r="F50" s="365">
        <f>'વાર્ષિક પરિણામ પત્રક '!BV56</f>
        <v>0</v>
      </c>
      <c r="G50" s="22">
        <f t="shared" si="1"/>
        <v>2</v>
      </c>
      <c r="H50" s="284" t="str">
        <f t="array" ref="H50">INDEX(B$2:B$71,SMALL(IF(E$2:E$71=G50,ROW(E$2:E$71)-ROW(G$2)+1),COUNTIF(G$2:G50,G50)))</f>
        <v/>
      </c>
      <c r="I50" s="365">
        <f t="shared" si="2"/>
        <v>0</v>
      </c>
      <c r="J50" s="22" t="str">
        <f t="shared" si="0"/>
        <v/>
      </c>
      <c r="K50" s="363" t="str">
        <f>'વાર્ષિક પરિણામ પત્રક '!D56</f>
        <v/>
      </c>
      <c r="L50" s="22">
        <f>'વાર્ષિક પરિણામ પત્રક '!N56</f>
        <v>0</v>
      </c>
      <c r="M50" s="22">
        <f>RANK(L50,L2:L71)</f>
        <v>1</v>
      </c>
      <c r="N50" s="22">
        <f t="shared" si="3"/>
        <v>1</v>
      </c>
      <c r="P50" s="363" t="str">
        <f>'વાર્ષિક પરિણામ પત્રક '!D56</f>
        <v/>
      </c>
      <c r="Q50" s="22">
        <f>'વાર્ષિક પરિણામ પત્રક '!Y56</f>
        <v>0</v>
      </c>
      <c r="R50" s="22">
        <f>RANK(Q50,Q2:Q71)</f>
        <v>1</v>
      </c>
      <c r="S50" s="22">
        <f t="shared" si="4"/>
        <v>1</v>
      </c>
      <c r="U50" s="363" t="str">
        <f>'વાર્ષિક પરિણામ પત્રક '!D56</f>
        <v/>
      </c>
      <c r="V50" s="22">
        <f>'વાર્ષિક પરિણામ પત્રક '!AG56</f>
        <v>0</v>
      </c>
      <c r="W50" s="22">
        <f>RANK(V50,V2:V71)</f>
        <v>1</v>
      </c>
      <c r="X50" s="22">
        <f t="shared" si="5"/>
        <v>1</v>
      </c>
      <c r="Z50" s="363" t="str">
        <f>'વાર્ષિક પરિણામ પત્રક '!D56</f>
        <v/>
      </c>
      <c r="AA50" s="22">
        <f>'વાર્ષિક પરિણામ પત્રક '!AO56</f>
        <v>0</v>
      </c>
      <c r="AB50" s="22">
        <f>RANK(AA50,AA2:AA71)</f>
        <v>1</v>
      </c>
      <c r="AC50" s="22">
        <f t="shared" si="6"/>
        <v>1</v>
      </c>
      <c r="AE50" s="363" t="str">
        <f>'વાર્ષિક પરિણામ પત્રક '!D56</f>
        <v/>
      </c>
      <c r="AF50" s="22">
        <f>'વાર્ષિક પરિણામ પત્રક '!AX56</f>
        <v>0</v>
      </c>
      <c r="AG50" s="22">
        <f>RANK(AF50,AF2:AF71)</f>
        <v>1</v>
      </c>
      <c r="AH50" s="22">
        <f t="shared" si="7"/>
        <v>1</v>
      </c>
      <c r="AJ50" s="363" t="str">
        <f>'વાર્ષિક પરિણામ પત્રક '!D56</f>
        <v/>
      </c>
      <c r="AK50" s="22">
        <f>'વાર્ષિક પરિણામ પત્રક '!BF56</f>
        <v>0</v>
      </c>
      <c r="AL50" s="22">
        <f>RANK(AK50,AK2:AK71)</f>
        <v>1</v>
      </c>
      <c r="AM50" s="22">
        <f t="shared" si="8"/>
        <v>1</v>
      </c>
      <c r="AO50" s="363" t="str">
        <f>'વાર્ષિક પરિણામ પત્રક '!D56</f>
        <v/>
      </c>
      <c r="AP50" s="22">
        <f>'વાર્ષિક પરિણામ પત્રક '!BN56</f>
        <v>0</v>
      </c>
      <c r="AQ50" s="22">
        <f>RANK(AP50,AP2:AP71)</f>
        <v>1</v>
      </c>
      <c r="AR50" s="22">
        <f t="shared" si="9"/>
        <v>1</v>
      </c>
      <c r="AT50" s="363" t="str">
        <f>'વાર્ષિક પરિણામ પત્રક '!D56</f>
        <v/>
      </c>
      <c r="AU50" s="22">
        <f>'વાર્ષિક પરિણામ પત્રક '!BS56</f>
        <v>0</v>
      </c>
      <c r="AV50" s="22">
        <f>RANK(AU50,AU2:AU71)</f>
        <v>2</v>
      </c>
      <c r="AW50" s="22">
        <f t="shared" si="10"/>
        <v>2</v>
      </c>
    </row>
    <row r="51" spans="1:49">
      <c r="A51" s="22">
        <v>50</v>
      </c>
      <c r="B51" s="363" t="str">
        <f>'વાર્ષિક પરિણામ પત્રક '!D57</f>
        <v/>
      </c>
      <c r="C51" s="22" t="str">
        <f>'વાર્ષિક પરિણામ પત્રક '!BT57</f>
        <v/>
      </c>
      <c r="D51" s="22">
        <f>'વાર્ષિક પરિણામ પત્રક '!BU57</f>
        <v>0</v>
      </c>
      <c r="E51" s="22">
        <f>RANK(D51,D2:D71)</f>
        <v>2</v>
      </c>
      <c r="F51" s="365">
        <f>'વાર્ષિક પરિણામ પત્રક '!BV57</f>
        <v>0</v>
      </c>
      <c r="G51" s="22">
        <f t="shared" si="1"/>
        <v>2</v>
      </c>
      <c r="H51" s="284" t="str">
        <f t="array" ref="H51">INDEX(B$2:B$71,SMALL(IF(E$2:E$71=G51,ROW(E$2:E$71)-ROW(G$2)+1),COUNTIF(G$2:G51,G51)))</f>
        <v/>
      </c>
      <c r="I51" s="365">
        <f t="shared" si="2"/>
        <v>0</v>
      </c>
      <c r="J51" s="22" t="str">
        <f t="shared" si="0"/>
        <v/>
      </c>
      <c r="K51" s="363" t="str">
        <f>'વાર્ષિક પરિણામ પત્રક '!D57</f>
        <v/>
      </c>
      <c r="L51" s="22">
        <f>'વાર્ષિક પરિણામ પત્રક '!N57</f>
        <v>0</v>
      </c>
      <c r="M51" s="22">
        <f>RANK(L51,L2:L71)</f>
        <v>1</v>
      </c>
      <c r="N51" s="22">
        <f t="shared" si="3"/>
        <v>1</v>
      </c>
      <c r="P51" s="363" t="str">
        <f>'વાર્ષિક પરિણામ પત્રક '!D57</f>
        <v/>
      </c>
      <c r="Q51" s="22">
        <f>'વાર્ષિક પરિણામ પત્રક '!Y57</f>
        <v>0</v>
      </c>
      <c r="R51" s="22">
        <f>RANK(Q51,Q2:Q71)</f>
        <v>1</v>
      </c>
      <c r="S51" s="22">
        <f t="shared" si="4"/>
        <v>1</v>
      </c>
      <c r="U51" s="363" t="str">
        <f>'વાર્ષિક પરિણામ પત્રક '!D57</f>
        <v/>
      </c>
      <c r="V51" s="22">
        <f>'વાર્ષિક પરિણામ પત્રક '!AG57</f>
        <v>0</v>
      </c>
      <c r="W51" s="22">
        <f>RANK(V51,V2:V71)</f>
        <v>1</v>
      </c>
      <c r="X51" s="22">
        <f t="shared" si="5"/>
        <v>1</v>
      </c>
      <c r="Z51" s="363" t="str">
        <f>'વાર્ષિક પરિણામ પત્રક '!D57</f>
        <v/>
      </c>
      <c r="AA51" s="22">
        <f>'વાર્ષિક પરિણામ પત્રક '!AO57</f>
        <v>0</v>
      </c>
      <c r="AB51" s="22">
        <f>RANK(AA51,AA2:AA71)</f>
        <v>1</v>
      </c>
      <c r="AC51" s="22">
        <f t="shared" si="6"/>
        <v>1</v>
      </c>
      <c r="AE51" s="363" t="str">
        <f>'વાર્ષિક પરિણામ પત્રક '!D57</f>
        <v/>
      </c>
      <c r="AF51" s="22">
        <f>'વાર્ષિક પરિણામ પત્રક '!AX57</f>
        <v>0</v>
      </c>
      <c r="AG51" s="22">
        <f>RANK(AF51,AF2:AF71)</f>
        <v>1</v>
      </c>
      <c r="AH51" s="22">
        <f t="shared" si="7"/>
        <v>1</v>
      </c>
      <c r="AJ51" s="363" t="str">
        <f>'વાર્ષિક પરિણામ પત્રક '!D57</f>
        <v/>
      </c>
      <c r="AK51" s="22">
        <f>'વાર્ષિક પરિણામ પત્રક '!BF57</f>
        <v>0</v>
      </c>
      <c r="AL51" s="22">
        <f>RANK(AK51,AK2:AK71)</f>
        <v>1</v>
      </c>
      <c r="AM51" s="22">
        <f t="shared" si="8"/>
        <v>1</v>
      </c>
      <c r="AO51" s="363" t="str">
        <f>'વાર્ષિક પરિણામ પત્રક '!D57</f>
        <v/>
      </c>
      <c r="AP51" s="22">
        <f>'વાર્ષિક પરિણામ પત્રક '!BN57</f>
        <v>0</v>
      </c>
      <c r="AQ51" s="22">
        <f>RANK(AP51,AP2:AP71)</f>
        <v>1</v>
      </c>
      <c r="AR51" s="22">
        <f t="shared" si="9"/>
        <v>1</v>
      </c>
      <c r="AT51" s="363" t="str">
        <f>'વાર્ષિક પરિણામ પત્રક '!D57</f>
        <v/>
      </c>
      <c r="AU51" s="22">
        <f>'વાર્ષિક પરિણામ પત્રક '!BS57</f>
        <v>0</v>
      </c>
      <c r="AV51" s="22">
        <f>RANK(AU51,AU2:AU71)</f>
        <v>2</v>
      </c>
      <c r="AW51" s="22">
        <f t="shared" si="10"/>
        <v>2</v>
      </c>
    </row>
    <row r="52" spans="1:49">
      <c r="A52" s="22">
        <v>51</v>
      </c>
      <c r="B52" s="363" t="str">
        <f>'વાર્ષિક પરિણામ પત્રક '!D58</f>
        <v/>
      </c>
      <c r="C52" s="22" t="str">
        <f>'વાર્ષિક પરિણામ પત્રક '!BT58</f>
        <v/>
      </c>
      <c r="D52" s="22">
        <f>'વાર્ષિક પરિણામ પત્રક '!BU58</f>
        <v>0</v>
      </c>
      <c r="E52" s="22">
        <f>RANK(D52,D2:D71)</f>
        <v>2</v>
      </c>
      <c r="F52" s="365">
        <f>'વાર્ષિક પરિણામ પત્રક '!BV58</f>
        <v>0</v>
      </c>
      <c r="G52" s="22">
        <f t="shared" si="1"/>
        <v>2</v>
      </c>
      <c r="H52" s="284" t="str">
        <f t="array" ref="H52">INDEX(B$2:B$71,SMALL(IF(E$2:E$71=G52,ROW(E$2:E$71)-ROW(G$2)+1),COUNTIF(G$2:G52,G52)))</f>
        <v/>
      </c>
      <c r="I52" s="365">
        <f t="shared" si="2"/>
        <v>0</v>
      </c>
      <c r="J52" s="22" t="str">
        <f t="shared" si="0"/>
        <v/>
      </c>
      <c r="K52" s="363" t="str">
        <f>'વાર્ષિક પરિણામ પત્રક '!D58</f>
        <v/>
      </c>
      <c r="L52" s="22">
        <f>'વાર્ષિક પરિણામ પત્રક '!N58</f>
        <v>0</v>
      </c>
      <c r="M52" s="22">
        <f>RANK(L52,L2:L71)</f>
        <v>1</v>
      </c>
      <c r="N52" s="22">
        <f t="shared" si="3"/>
        <v>1</v>
      </c>
      <c r="P52" s="363" t="str">
        <f>'વાર્ષિક પરિણામ પત્રક '!D58</f>
        <v/>
      </c>
      <c r="Q52" s="22">
        <f>'વાર્ષિક પરિણામ પત્રક '!Y58</f>
        <v>0</v>
      </c>
      <c r="R52" s="22">
        <f>RANK(Q52,Q2:Q71)</f>
        <v>1</v>
      </c>
      <c r="S52" s="22">
        <f t="shared" si="4"/>
        <v>1</v>
      </c>
      <c r="U52" s="363" t="str">
        <f>'વાર્ષિક પરિણામ પત્રક '!D58</f>
        <v/>
      </c>
      <c r="V52" s="22">
        <f>'વાર્ષિક પરિણામ પત્રક '!AG58</f>
        <v>0</v>
      </c>
      <c r="W52" s="22">
        <f>RANK(V52,V2:V71)</f>
        <v>1</v>
      </c>
      <c r="X52" s="22">
        <f t="shared" si="5"/>
        <v>1</v>
      </c>
      <c r="Z52" s="363" t="str">
        <f>'વાર્ષિક પરિણામ પત્રક '!D58</f>
        <v/>
      </c>
      <c r="AA52" s="22">
        <f>'વાર્ષિક પરિણામ પત્રક '!AO58</f>
        <v>0</v>
      </c>
      <c r="AB52" s="22">
        <f>RANK(AA52,AA2:AA71)</f>
        <v>1</v>
      </c>
      <c r="AC52" s="22">
        <f t="shared" si="6"/>
        <v>1</v>
      </c>
      <c r="AE52" s="363" t="str">
        <f>'વાર્ષિક પરિણામ પત્રક '!D58</f>
        <v/>
      </c>
      <c r="AF52" s="22">
        <f>'વાર્ષિક પરિણામ પત્રક '!AX58</f>
        <v>0</v>
      </c>
      <c r="AG52" s="22">
        <f>RANK(AF52,AF2:AF71)</f>
        <v>1</v>
      </c>
      <c r="AH52" s="22">
        <f t="shared" si="7"/>
        <v>1</v>
      </c>
      <c r="AJ52" s="363" t="str">
        <f>'વાર્ષિક પરિણામ પત્રક '!D58</f>
        <v/>
      </c>
      <c r="AK52" s="22">
        <f>'વાર્ષિક પરિણામ પત્રક '!BF58</f>
        <v>0</v>
      </c>
      <c r="AL52" s="22">
        <f>RANK(AK52,AK2:AK71)</f>
        <v>1</v>
      </c>
      <c r="AM52" s="22">
        <f t="shared" si="8"/>
        <v>1</v>
      </c>
      <c r="AO52" s="363" t="str">
        <f>'વાર્ષિક પરિણામ પત્રક '!D58</f>
        <v/>
      </c>
      <c r="AP52" s="22">
        <f>'વાર્ષિક પરિણામ પત્રક '!BN58</f>
        <v>0</v>
      </c>
      <c r="AQ52" s="22">
        <f>RANK(AP52,AP2:AP71)</f>
        <v>1</v>
      </c>
      <c r="AR52" s="22">
        <f t="shared" si="9"/>
        <v>1</v>
      </c>
      <c r="AT52" s="363" t="str">
        <f>'વાર્ષિક પરિણામ પત્રક '!D58</f>
        <v/>
      </c>
      <c r="AU52" s="22">
        <f>'વાર્ષિક પરિણામ પત્રક '!BS58</f>
        <v>0</v>
      </c>
      <c r="AV52" s="22">
        <f>RANK(AU52,AU2:AU71)</f>
        <v>2</v>
      </c>
      <c r="AW52" s="22">
        <f t="shared" si="10"/>
        <v>2</v>
      </c>
    </row>
    <row r="53" spans="1:49">
      <c r="A53" s="22">
        <v>52</v>
      </c>
      <c r="B53" s="363" t="str">
        <f>'વાર્ષિક પરિણામ પત્રક '!D59</f>
        <v/>
      </c>
      <c r="C53" s="22" t="str">
        <f>'વાર્ષિક પરિણામ પત્રક '!BT59</f>
        <v/>
      </c>
      <c r="D53" s="22">
        <f>'વાર્ષિક પરિણામ પત્રક '!BU59</f>
        <v>0</v>
      </c>
      <c r="E53" s="22">
        <f>RANK(D53,D2:D71)</f>
        <v>2</v>
      </c>
      <c r="F53" s="365">
        <f>'વાર્ષિક પરિણામ પત્રક '!BV59</f>
        <v>0</v>
      </c>
      <c r="G53" s="22">
        <f t="shared" si="1"/>
        <v>2</v>
      </c>
      <c r="H53" s="284" t="str">
        <f t="array" ref="H53">INDEX(B$2:B$71,SMALL(IF(E$2:E$71=G53,ROW(E$2:E$71)-ROW(G$2)+1),COUNTIF(G$2:G53,G53)))</f>
        <v/>
      </c>
      <c r="I53" s="365">
        <f t="shared" si="2"/>
        <v>0</v>
      </c>
      <c r="J53" s="22" t="str">
        <f t="shared" si="0"/>
        <v/>
      </c>
      <c r="K53" s="363" t="str">
        <f>'વાર્ષિક પરિણામ પત્રક '!D59</f>
        <v/>
      </c>
      <c r="L53" s="22">
        <f>'વાર્ષિક પરિણામ પત્રક '!N59</f>
        <v>0</v>
      </c>
      <c r="M53" s="22">
        <f>RANK(L53,L2:L71)</f>
        <v>1</v>
      </c>
      <c r="N53" s="22">
        <f t="shared" si="3"/>
        <v>1</v>
      </c>
      <c r="P53" s="363" t="str">
        <f>'વાર્ષિક પરિણામ પત્રક '!D59</f>
        <v/>
      </c>
      <c r="Q53" s="22">
        <f>'વાર્ષિક પરિણામ પત્રક '!Y59</f>
        <v>0</v>
      </c>
      <c r="R53" s="22">
        <f>RANK(Q53,Q2:Q71)</f>
        <v>1</v>
      </c>
      <c r="S53" s="22">
        <f t="shared" si="4"/>
        <v>1</v>
      </c>
      <c r="U53" s="363" t="str">
        <f>'વાર્ષિક પરિણામ પત્રક '!D59</f>
        <v/>
      </c>
      <c r="V53" s="22">
        <f>'વાર્ષિક પરિણામ પત્રક '!AG59</f>
        <v>0</v>
      </c>
      <c r="W53" s="22">
        <f>RANK(V53,V2:V71)</f>
        <v>1</v>
      </c>
      <c r="X53" s="22">
        <f t="shared" si="5"/>
        <v>1</v>
      </c>
      <c r="Z53" s="363" t="str">
        <f>'વાર્ષિક પરિણામ પત્રક '!D59</f>
        <v/>
      </c>
      <c r="AA53" s="22">
        <f>'વાર્ષિક પરિણામ પત્રક '!AO59</f>
        <v>0</v>
      </c>
      <c r="AB53" s="22">
        <f>RANK(AA53,AA2:AA71)</f>
        <v>1</v>
      </c>
      <c r="AC53" s="22">
        <f t="shared" si="6"/>
        <v>1</v>
      </c>
      <c r="AE53" s="363" t="str">
        <f>'વાર્ષિક પરિણામ પત્રક '!D59</f>
        <v/>
      </c>
      <c r="AF53" s="22">
        <f>'વાર્ષિક પરિણામ પત્રક '!AX59</f>
        <v>0</v>
      </c>
      <c r="AG53" s="22">
        <f>RANK(AF53,AF2:AF71)</f>
        <v>1</v>
      </c>
      <c r="AH53" s="22">
        <f t="shared" si="7"/>
        <v>1</v>
      </c>
      <c r="AJ53" s="363" t="str">
        <f>'વાર્ષિક પરિણામ પત્રક '!D59</f>
        <v/>
      </c>
      <c r="AK53" s="22">
        <f>'વાર્ષિક પરિણામ પત્રક '!BF59</f>
        <v>0</v>
      </c>
      <c r="AL53" s="22">
        <f>RANK(AK53,AK2:AK71)</f>
        <v>1</v>
      </c>
      <c r="AM53" s="22">
        <f t="shared" si="8"/>
        <v>1</v>
      </c>
      <c r="AO53" s="363" t="str">
        <f>'વાર્ષિક પરિણામ પત્રક '!D59</f>
        <v/>
      </c>
      <c r="AP53" s="22">
        <f>'વાર્ષિક પરિણામ પત્રક '!BN59</f>
        <v>0</v>
      </c>
      <c r="AQ53" s="22">
        <f>RANK(AP53,AP2:AP71)</f>
        <v>1</v>
      </c>
      <c r="AR53" s="22">
        <f t="shared" si="9"/>
        <v>1</v>
      </c>
      <c r="AT53" s="363" t="str">
        <f>'વાર્ષિક પરિણામ પત્રક '!D59</f>
        <v/>
      </c>
      <c r="AU53" s="22">
        <f>'વાર્ષિક પરિણામ પત્રક '!BS59</f>
        <v>0</v>
      </c>
      <c r="AV53" s="22">
        <f>RANK(AU53,AU2:AU71)</f>
        <v>2</v>
      </c>
      <c r="AW53" s="22">
        <f t="shared" si="10"/>
        <v>2</v>
      </c>
    </row>
    <row r="54" spans="1:49">
      <c r="A54" s="22">
        <v>53</v>
      </c>
      <c r="B54" s="363" t="str">
        <f>'વાર્ષિક પરિણામ પત્રક '!D60</f>
        <v/>
      </c>
      <c r="C54" s="22" t="str">
        <f>'વાર્ષિક પરિણામ પત્રક '!BT60</f>
        <v/>
      </c>
      <c r="D54" s="22">
        <f>'વાર્ષિક પરિણામ પત્રક '!BU60</f>
        <v>0</v>
      </c>
      <c r="E54" s="22">
        <f>RANK(D54,D2:D71)</f>
        <v>2</v>
      </c>
      <c r="F54" s="365">
        <f>'વાર્ષિક પરિણામ પત્રક '!BV60</f>
        <v>0</v>
      </c>
      <c r="G54" s="22">
        <f t="shared" si="1"/>
        <v>2</v>
      </c>
      <c r="H54" s="284" t="str">
        <f t="array" ref="H54">INDEX(B$2:B$71,SMALL(IF(E$2:E$71=G54,ROW(E$2:E$71)-ROW(G$2)+1),COUNTIF(G$2:G54,G54)))</f>
        <v/>
      </c>
      <c r="I54" s="365">
        <f t="shared" si="2"/>
        <v>0</v>
      </c>
      <c r="J54" s="22" t="str">
        <f t="shared" si="0"/>
        <v/>
      </c>
      <c r="K54" s="363" t="str">
        <f>'વાર્ષિક પરિણામ પત્રક '!D60</f>
        <v/>
      </c>
      <c r="L54" s="22">
        <f>'વાર્ષિક પરિણામ પત્રક '!N60</f>
        <v>0</v>
      </c>
      <c r="M54" s="22">
        <f>RANK(L54,L2:L71)</f>
        <v>1</v>
      </c>
      <c r="N54" s="22">
        <f t="shared" si="3"/>
        <v>1</v>
      </c>
      <c r="P54" s="363" t="str">
        <f>'વાર્ષિક પરિણામ પત્રક '!D60</f>
        <v/>
      </c>
      <c r="Q54" s="22">
        <f>'વાર્ષિક પરિણામ પત્રક '!Y60</f>
        <v>0</v>
      </c>
      <c r="R54" s="22">
        <f>RANK(Q54,Q2:Q71)</f>
        <v>1</v>
      </c>
      <c r="S54" s="22">
        <f t="shared" si="4"/>
        <v>1</v>
      </c>
      <c r="U54" s="363" t="str">
        <f>'વાર્ષિક પરિણામ પત્રક '!D60</f>
        <v/>
      </c>
      <c r="V54" s="22">
        <f>'વાર્ષિક પરિણામ પત્રક '!AG60</f>
        <v>0</v>
      </c>
      <c r="W54" s="22">
        <f>RANK(V54,V2:V71)</f>
        <v>1</v>
      </c>
      <c r="X54" s="22">
        <f t="shared" si="5"/>
        <v>1</v>
      </c>
      <c r="Z54" s="363" t="str">
        <f>'વાર્ષિક પરિણામ પત્રક '!D60</f>
        <v/>
      </c>
      <c r="AA54" s="22">
        <f>'વાર્ષિક પરિણામ પત્રક '!AO60</f>
        <v>0</v>
      </c>
      <c r="AB54" s="22">
        <f>RANK(AA54,AA2:AA71)</f>
        <v>1</v>
      </c>
      <c r="AC54" s="22">
        <f t="shared" si="6"/>
        <v>1</v>
      </c>
      <c r="AE54" s="363" t="str">
        <f>'વાર્ષિક પરિણામ પત્રક '!D60</f>
        <v/>
      </c>
      <c r="AF54" s="22">
        <f>'વાર્ષિક પરિણામ પત્રક '!AX60</f>
        <v>0</v>
      </c>
      <c r="AG54" s="22">
        <f>RANK(AF54,AF2:AF71)</f>
        <v>1</v>
      </c>
      <c r="AH54" s="22">
        <f t="shared" si="7"/>
        <v>1</v>
      </c>
      <c r="AJ54" s="363" t="str">
        <f>'વાર્ષિક પરિણામ પત્રક '!D60</f>
        <v/>
      </c>
      <c r="AK54" s="22">
        <f>'વાર્ષિક પરિણામ પત્રક '!BF60</f>
        <v>0</v>
      </c>
      <c r="AL54" s="22">
        <f>RANK(AK54,AK2:AK71)</f>
        <v>1</v>
      </c>
      <c r="AM54" s="22">
        <f t="shared" si="8"/>
        <v>1</v>
      </c>
      <c r="AO54" s="363" t="str">
        <f>'વાર્ષિક પરિણામ પત્રક '!D60</f>
        <v/>
      </c>
      <c r="AP54" s="22">
        <f>'વાર્ષિક પરિણામ પત્રક '!BN60</f>
        <v>0</v>
      </c>
      <c r="AQ54" s="22">
        <f>RANK(AP54,AP2:AP71)</f>
        <v>1</v>
      </c>
      <c r="AR54" s="22">
        <f t="shared" si="9"/>
        <v>1</v>
      </c>
      <c r="AT54" s="363" t="str">
        <f>'વાર્ષિક પરિણામ પત્રક '!D60</f>
        <v/>
      </c>
      <c r="AU54" s="22">
        <f>'વાર્ષિક પરિણામ પત્રક '!BS60</f>
        <v>0</v>
      </c>
      <c r="AV54" s="22">
        <f>RANK(AU54,AU2:AU71)</f>
        <v>2</v>
      </c>
      <c r="AW54" s="22">
        <f t="shared" si="10"/>
        <v>2</v>
      </c>
    </row>
    <row r="55" spans="1:49">
      <c r="A55" s="22">
        <v>54</v>
      </c>
      <c r="B55" s="363" t="str">
        <f>'વાર્ષિક પરિણામ પત્રક '!D61</f>
        <v/>
      </c>
      <c r="C55" s="22" t="str">
        <f>'વાર્ષિક પરિણામ પત્રક '!BT61</f>
        <v/>
      </c>
      <c r="D55" s="22">
        <f>'વાર્ષિક પરિણામ પત્રક '!BU61</f>
        <v>0</v>
      </c>
      <c r="E55" s="22">
        <f>RANK(D55,D2:D71)</f>
        <v>2</v>
      </c>
      <c r="F55" s="365">
        <f>'વાર્ષિક પરિણામ પત્રક '!BV61</f>
        <v>0</v>
      </c>
      <c r="G55" s="22">
        <f t="shared" si="1"/>
        <v>2</v>
      </c>
      <c r="H55" s="284" t="str">
        <f t="array" ref="H55">INDEX(B$2:B$71,SMALL(IF(E$2:E$71=G55,ROW(E$2:E$71)-ROW(G$2)+1),COUNTIF(G$2:G55,G55)))</f>
        <v/>
      </c>
      <c r="I55" s="365">
        <f t="shared" si="2"/>
        <v>0</v>
      </c>
      <c r="J55" s="22" t="str">
        <f t="shared" si="0"/>
        <v/>
      </c>
      <c r="K55" s="363" t="str">
        <f>'વાર્ષિક પરિણામ પત્રક '!D61</f>
        <v/>
      </c>
      <c r="L55" s="22">
        <f>'વાર્ષિક પરિણામ પત્રક '!N61</f>
        <v>0</v>
      </c>
      <c r="M55" s="22">
        <f>RANK(L55,L2:L71)</f>
        <v>1</v>
      </c>
      <c r="N55" s="22">
        <f t="shared" si="3"/>
        <v>1</v>
      </c>
      <c r="P55" s="363" t="str">
        <f>'વાર્ષિક પરિણામ પત્રક '!D61</f>
        <v/>
      </c>
      <c r="Q55" s="22">
        <f>'વાર્ષિક પરિણામ પત્રક '!Y61</f>
        <v>0</v>
      </c>
      <c r="R55" s="22">
        <f>RANK(Q55,Q2:Q71)</f>
        <v>1</v>
      </c>
      <c r="S55" s="22">
        <f t="shared" si="4"/>
        <v>1</v>
      </c>
      <c r="U55" s="363" t="str">
        <f>'વાર્ષિક પરિણામ પત્રક '!D61</f>
        <v/>
      </c>
      <c r="V55" s="22">
        <f>'વાર્ષિક પરિણામ પત્રક '!AG61</f>
        <v>0</v>
      </c>
      <c r="W55" s="22">
        <f>RANK(V55,V2:V71)</f>
        <v>1</v>
      </c>
      <c r="X55" s="22">
        <f t="shared" si="5"/>
        <v>1</v>
      </c>
      <c r="Z55" s="363" t="str">
        <f>'વાર્ષિક પરિણામ પત્રક '!D61</f>
        <v/>
      </c>
      <c r="AA55" s="22">
        <f>'વાર્ષિક પરિણામ પત્રક '!AO61</f>
        <v>0</v>
      </c>
      <c r="AB55" s="22">
        <f>RANK(AA55,AA2:AA71)</f>
        <v>1</v>
      </c>
      <c r="AC55" s="22">
        <f t="shared" si="6"/>
        <v>1</v>
      </c>
      <c r="AE55" s="363" t="str">
        <f>'વાર્ષિક પરિણામ પત્રક '!D61</f>
        <v/>
      </c>
      <c r="AF55" s="22">
        <f>'વાર્ષિક પરિણામ પત્રક '!AX61</f>
        <v>0</v>
      </c>
      <c r="AG55" s="22">
        <f>RANK(AF55,AF2:AF71)</f>
        <v>1</v>
      </c>
      <c r="AH55" s="22">
        <f t="shared" si="7"/>
        <v>1</v>
      </c>
      <c r="AJ55" s="363" t="str">
        <f>'વાર્ષિક પરિણામ પત્રક '!D61</f>
        <v/>
      </c>
      <c r="AK55" s="22">
        <f>'વાર્ષિક પરિણામ પત્રક '!BF61</f>
        <v>0</v>
      </c>
      <c r="AL55" s="22">
        <f>RANK(AK55,AK2:AK71)</f>
        <v>1</v>
      </c>
      <c r="AM55" s="22">
        <f t="shared" si="8"/>
        <v>1</v>
      </c>
      <c r="AO55" s="363" t="str">
        <f>'વાર્ષિક પરિણામ પત્રક '!D61</f>
        <v/>
      </c>
      <c r="AP55" s="22">
        <f>'વાર્ષિક પરિણામ પત્રક '!BN61</f>
        <v>0</v>
      </c>
      <c r="AQ55" s="22">
        <f>RANK(AP55,AP2:AP71)</f>
        <v>1</v>
      </c>
      <c r="AR55" s="22">
        <f t="shared" si="9"/>
        <v>1</v>
      </c>
      <c r="AT55" s="363" t="str">
        <f>'વાર્ષિક પરિણામ પત્રક '!D61</f>
        <v/>
      </c>
      <c r="AU55" s="22">
        <f>'વાર્ષિક પરિણામ પત્રક '!BS61</f>
        <v>0</v>
      </c>
      <c r="AV55" s="22">
        <f>RANK(AU55,AU2:AU71)</f>
        <v>2</v>
      </c>
      <c r="AW55" s="22">
        <f t="shared" si="10"/>
        <v>2</v>
      </c>
    </row>
    <row r="56" spans="1:49">
      <c r="A56" s="22">
        <v>55</v>
      </c>
      <c r="B56" s="363" t="str">
        <f>'વાર્ષિક પરિણામ પત્રક '!D62</f>
        <v/>
      </c>
      <c r="C56" s="22" t="str">
        <f>'વાર્ષિક પરિણામ પત્રક '!BT62</f>
        <v/>
      </c>
      <c r="D56" s="22">
        <f>'વાર્ષિક પરિણામ પત્રક '!BU62</f>
        <v>0</v>
      </c>
      <c r="E56" s="22">
        <f>RANK(D56,D2:D71)</f>
        <v>2</v>
      </c>
      <c r="F56" s="365">
        <f>'વાર્ષિક પરિણામ પત્રક '!BV62</f>
        <v>0</v>
      </c>
      <c r="G56" s="22">
        <f t="shared" si="1"/>
        <v>2</v>
      </c>
      <c r="H56" s="284" t="str">
        <f t="array" ref="H56">INDEX(B$2:B$71,SMALL(IF(E$2:E$71=G56,ROW(E$2:E$71)-ROW(G$2)+1),COUNTIF(G$2:G56,G56)))</f>
        <v/>
      </c>
      <c r="I56" s="365">
        <f t="shared" si="2"/>
        <v>0</v>
      </c>
      <c r="J56" s="22" t="str">
        <f t="shared" si="0"/>
        <v/>
      </c>
      <c r="K56" s="363" t="str">
        <f>'વાર્ષિક પરિણામ પત્રક '!D62</f>
        <v/>
      </c>
      <c r="L56" s="22">
        <f>'વાર્ષિક પરિણામ પત્રક '!N62</f>
        <v>0</v>
      </c>
      <c r="M56" s="22">
        <f>RANK(L56,L2:L71)</f>
        <v>1</v>
      </c>
      <c r="N56" s="22">
        <f t="shared" si="3"/>
        <v>1</v>
      </c>
      <c r="P56" s="363" t="str">
        <f>'વાર્ષિક પરિણામ પત્રક '!D62</f>
        <v/>
      </c>
      <c r="Q56" s="22">
        <f>'વાર્ષિક પરિણામ પત્રક '!Y62</f>
        <v>0</v>
      </c>
      <c r="R56" s="22">
        <f>RANK(Q56,Q2:Q71)</f>
        <v>1</v>
      </c>
      <c r="S56" s="22">
        <f t="shared" si="4"/>
        <v>1</v>
      </c>
      <c r="U56" s="363" t="str">
        <f>'વાર્ષિક પરિણામ પત્રક '!D62</f>
        <v/>
      </c>
      <c r="V56" s="22">
        <f>'વાર્ષિક પરિણામ પત્રક '!AG62</f>
        <v>0</v>
      </c>
      <c r="W56" s="22">
        <f>RANK(V56,V2:V71)</f>
        <v>1</v>
      </c>
      <c r="X56" s="22">
        <f t="shared" si="5"/>
        <v>1</v>
      </c>
      <c r="Z56" s="363" t="str">
        <f>'વાર્ષિક પરિણામ પત્રક '!D62</f>
        <v/>
      </c>
      <c r="AA56" s="22">
        <f>'વાર્ષિક પરિણામ પત્રક '!AO62</f>
        <v>0</v>
      </c>
      <c r="AB56" s="22">
        <f>RANK(AA56,AA2:AA71)</f>
        <v>1</v>
      </c>
      <c r="AC56" s="22">
        <f t="shared" si="6"/>
        <v>1</v>
      </c>
      <c r="AE56" s="363" t="str">
        <f>'વાર્ષિક પરિણામ પત્રક '!D62</f>
        <v/>
      </c>
      <c r="AF56" s="22">
        <f>'વાર્ષિક પરિણામ પત્રક '!AX62</f>
        <v>0</v>
      </c>
      <c r="AG56" s="22">
        <f>RANK(AF56,AF2:AF71)</f>
        <v>1</v>
      </c>
      <c r="AH56" s="22">
        <f t="shared" si="7"/>
        <v>1</v>
      </c>
      <c r="AJ56" s="363" t="str">
        <f>'વાર્ષિક પરિણામ પત્રક '!D62</f>
        <v/>
      </c>
      <c r="AK56" s="22">
        <f>'વાર્ષિક પરિણામ પત્રક '!BF62</f>
        <v>0</v>
      </c>
      <c r="AL56" s="22">
        <f>RANK(AK56,AK2:AK71)</f>
        <v>1</v>
      </c>
      <c r="AM56" s="22">
        <f t="shared" si="8"/>
        <v>1</v>
      </c>
      <c r="AO56" s="363" t="str">
        <f>'વાર્ષિક પરિણામ પત્રક '!D62</f>
        <v/>
      </c>
      <c r="AP56" s="22">
        <f>'વાર્ષિક પરિણામ પત્રક '!BN62</f>
        <v>0</v>
      </c>
      <c r="AQ56" s="22">
        <f>RANK(AP56,AP2:AP71)</f>
        <v>1</v>
      </c>
      <c r="AR56" s="22">
        <f t="shared" si="9"/>
        <v>1</v>
      </c>
      <c r="AT56" s="363" t="str">
        <f>'વાર્ષિક પરિણામ પત્રક '!D62</f>
        <v/>
      </c>
      <c r="AU56" s="22">
        <f>'વાર્ષિક પરિણામ પત્રક '!BS62</f>
        <v>0</v>
      </c>
      <c r="AV56" s="22">
        <f>RANK(AU56,AU2:AU71)</f>
        <v>2</v>
      </c>
      <c r="AW56" s="22">
        <f t="shared" si="10"/>
        <v>2</v>
      </c>
    </row>
    <row r="57" spans="1:49">
      <c r="A57" s="22">
        <v>56</v>
      </c>
      <c r="B57" s="363" t="str">
        <f>'વાર્ષિક પરિણામ પત્રક '!D63</f>
        <v/>
      </c>
      <c r="C57" s="22" t="str">
        <f>'વાર્ષિક પરિણામ પત્રક '!BT63</f>
        <v/>
      </c>
      <c r="D57" s="22">
        <f>'વાર્ષિક પરિણામ પત્રક '!BU63</f>
        <v>0</v>
      </c>
      <c r="E57" s="22">
        <f>RANK(D57,D2:D71)</f>
        <v>2</v>
      </c>
      <c r="F57" s="365">
        <f>'વાર્ષિક પરિણામ પત્રક '!BV63</f>
        <v>0</v>
      </c>
      <c r="G57" s="22">
        <f t="shared" si="1"/>
        <v>2</v>
      </c>
      <c r="H57" s="284" t="str">
        <f t="array" ref="H57">INDEX(B$2:B$71,SMALL(IF(E$2:E$71=G57,ROW(E$2:E$71)-ROW(G$2)+1),COUNTIF(G$2:G57,G57)))</f>
        <v/>
      </c>
      <c r="I57" s="365">
        <f t="shared" si="2"/>
        <v>0</v>
      </c>
      <c r="J57" s="22" t="str">
        <f t="shared" si="0"/>
        <v/>
      </c>
      <c r="K57" s="363" t="str">
        <f>'વાર્ષિક પરિણામ પત્રક '!D63</f>
        <v/>
      </c>
      <c r="L57" s="22">
        <f>'વાર્ષિક પરિણામ પત્રક '!N63</f>
        <v>0</v>
      </c>
      <c r="M57" s="22">
        <f>RANK(L57,L2:L71)</f>
        <v>1</v>
      </c>
      <c r="N57" s="22">
        <f t="shared" si="3"/>
        <v>1</v>
      </c>
      <c r="P57" s="363" t="str">
        <f>'વાર્ષિક પરિણામ પત્રક '!D63</f>
        <v/>
      </c>
      <c r="Q57" s="22">
        <f>'વાર્ષિક પરિણામ પત્રક '!Y63</f>
        <v>0</v>
      </c>
      <c r="R57" s="22">
        <f>RANK(Q57,Q2:Q71)</f>
        <v>1</v>
      </c>
      <c r="S57" s="22">
        <f t="shared" si="4"/>
        <v>1</v>
      </c>
      <c r="U57" s="363" t="str">
        <f>'વાર્ષિક પરિણામ પત્રક '!D63</f>
        <v/>
      </c>
      <c r="V57" s="22">
        <f>'વાર્ષિક પરિણામ પત્રક '!AG63</f>
        <v>0</v>
      </c>
      <c r="W57" s="22">
        <f>RANK(V57,V2:V71)</f>
        <v>1</v>
      </c>
      <c r="X57" s="22">
        <f t="shared" si="5"/>
        <v>1</v>
      </c>
      <c r="Z57" s="363" t="str">
        <f>'વાર્ષિક પરિણામ પત્રક '!D63</f>
        <v/>
      </c>
      <c r="AA57" s="22">
        <f>'વાર્ષિક પરિણામ પત્રક '!AO63</f>
        <v>0</v>
      </c>
      <c r="AB57" s="22">
        <f>RANK(AA57,AA2:AA71)</f>
        <v>1</v>
      </c>
      <c r="AC57" s="22">
        <f t="shared" si="6"/>
        <v>1</v>
      </c>
      <c r="AE57" s="363" t="str">
        <f>'વાર્ષિક પરિણામ પત્રક '!D63</f>
        <v/>
      </c>
      <c r="AF57" s="22">
        <f>'વાર્ષિક પરિણામ પત્રક '!AX63</f>
        <v>0</v>
      </c>
      <c r="AG57" s="22">
        <f>RANK(AF57,AF2:AF71)</f>
        <v>1</v>
      </c>
      <c r="AH57" s="22">
        <f t="shared" si="7"/>
        <v>1</v>
      </c>
      <c r="AJ57" s="363" t="str">
        <f>'વાર્ષિક પરિણામ પત્રક '!D63</f>
        <v/>
      </c>
      <c r="AK57" s="22">
        <f>'વાર્ષિક પરિણામ પત્રક '!BF63</f>
        <v>0</v>
      </c>
      <c r="AL57" s="22">
        <f>RANK(AK57,AK2:AK71)</f>
        <v>1</v>
      </c>
      <c r="AM57" s="22">
        <f t="shared" si="8"/>
        <v>1</v>
      </c>
      <c r="AO57" s="363" t="str">
        <f>'વાર્ષિક પરિણામ પત્રક '!D63</f>
        <v/>
      </c>
      <c r="AP57" s="22">
        <f>'વાર્ષિક પરિણામ પત્રક '!BN63</f>
        <v>0</v>
      </c>
      <c r="AQ57" s="22">
        <f>RANK(AP57,AP2:AP71)</f>
        <v>1</v>
      </c>
      <c r="AR57" s="22">
        <f t="shared" si="9"/>
        <v>1</v>
      </c>
      <c r="AT57" s="363" t="str">
        <f>'વાર્ષિક પરિણામ પત્રક '!D63</f>
        <v/>
      </c>
      <c r="AU57" s="22">
        <f>'વાર્ષિક પરિણામ પત્રક '!BS63</f>
        <v>0</v>
      </c>
      <c r="AV57" s="22">
        <f>RANK(AU57,AU2:AU71)</f>
        <v>2</v>
      </c>
      <c r="AW57" s="22">
        <f t="shared" si="10"/>
        <v>2</v>
      </c>
    </row>
    <row r="58" spans="1:49">
      <c r="A58" s="22">
        <v>57</v>
      </c>
      <c r="B58" s="363" t="str">
        <f>'વાર્ષિક પરિણામ પત્રક '!D64</f>
        <v/>
      </c>
      <c r="C58" s="22" t="str">
        <f>'વાર્ષિક પરિણામ પત્રક '!BT64</f>
        <v/>
      </c>
      <c r="D58" s="22">
        <f>'વાર્ષિક પરિણામ પત્રક '!BU64</f>
        <v>0</v>
      </c>
      <c r="E58" s="22">
        <f>RANK(D58,D2:D71)</f>
        <v>2</v>
      </c>
      <c r="F58" s="365">
        <f>'વાર્ષિક પરિણામ પત્રક '!BV64</f>
        <v>0</v>
      </c>
      <c r="G58" s="22">
        <f t="shared" si="1"/>
        <v>2</v>
      </c>
      <c r="H58" s="284" t="str">
        <f t="array" ref="H58">INDEX(B$2:B$71,SMALL(IF(E$2:E$71=G58,ROW(E$2:E$71)-ROW(G$2)+1),COUNTIF(G$2:G58,G58)))</f>
        <v/>
      </c>
      <c r="I58" s="365">
        <f t="shared" si="2"/>
        <v>0</v>
      </c>
      <c r="J58" s="22" t="str">
        <f t="shared" si="0"/>
        <v/>
      </c>
      <c r="K58" s="363" t="str">
        <f>'વાર્ષિક પરિણામ પત્રક '!D64</f>
        <v/>
      </c>
      <c r="L58" s="22">
        <f>'વાર્ષિક પરિણામ પત્રક '!N64</f>
        <v>0</v>
      </c>
      <c r="M58" s="22">
        <f>RANK(L58,L2:L71)</f>
        <v>1</v>
      </c>
      <c r="N58" s="22">
        <f t="shared" si="3"/>
        <v>1</v>
      </c>
      <c r="P58" s="363" t="str">
        <f>'વાર્ષિક પરિણામ પત્રક '!D64</f>
        <v/>
      </c>
      <c r="Q58" s="22">
        <f>'વાર્ષિક પરિણામ પત્રક '!Y64</f>
        <v>0</v>
      </c>
      <c r="R58" s="22">
        <f>RANK(Q58,Q2:Q71)</f>
        <v>1</v>
      </c>
      <c r="S58" s="22">
        <f t="shared" si="4"/>
        <v>1</v>
      </c>
      <c r="U58" s="363" t="str">
        <f>'વાર્ષિક પરિણામ પત્રક '!D64</f>
        <v/>
      </c>
      <c r="V58" s="22">
        <f>'વાર્ષિક પરિણામ પત્રક '!AG64</f>
        <v>0</v>
      </c>
      <c r="W58" s="22">
        <f>RANK(V58,V2:V71)</f>
        <v>1</v>
      </c>
      <c r="X58" s="22">
        <f t="shared" si="5"/>
        <v>1</v>
      </c>
      <c r="Z58" s="363" t="str">
        <f>'વાર્ષિક પરિણામ પત્રક '!D64</f>
        <v/>
      </c>
      <c r="AA58" s="22">
        <f>'વાર્ષિક પરિણામ પત્રક '!AO64</f>
        <v>0</v>
      </c>
      <c r="AB58" s="22">
        <f>RANK(AA58,AA2:AA71)</f>
        <v>1</v>
      </c>
      <c r="AC58" s="22">
        <f t="shared" si="6"/>
        <v>1</v>
      </c>
      <c r="AE58" s="363" t="str">
        <f>'વાર્ષિક પરિણામ પત્રક '!D64</f>
        <v/>
      </c>
      <c r="AF58" s="22">
        <f>'વાર્ષિક પરિણામ પત્રક '!AX64</f>
        <v>0</v>
      </c>
      <c r="AG58" s="22">
        <f>RANK(AF58,AF2:AF71)</f>
        <v>1</v>
      </c>
      <c r="AH58" s="22">
        <f t="shared" si="7"/>
        <v>1</v>
      </c>
      <c r="AJ58" s="363" t="str">
        <f>'વાર્ષિક પરિણામ પત્રક '!D64</f>
        <v/>
      </c>
      <c r="AK58" s="22">
        <f>'વાર્ષિક પરિણામ પત્રક '!BF64</f>
        <v>0</v>
      </c>
      <c r="AL58" s="22">
        <f>RANK(AK58,AK2:AK71)</f>
        <v>1</v>
      </c>
      <c r="AM58" s="22">
        <f t="shared" si="8"/>
        <v>1</v>
      </c>
      <c r="AO58" s="363" t="str">
        <f>'વાર્ષિક પરિણામ પત્રક '!D64</f>
        <v/>
      </c>
      <c r="AP58" s="22">
        <f>'વાર્ષિક પરિણામ પત્રક '!BN64</f>
        <v>0</v>
      </c>
      <c r="AQ58" s="22">
        <f>RANK(AP58,AP2:AP71)</f>
        <v>1</v>
      </c>
      <c r="AR58" s="22">
        <f t="shared" si="9"/>
        <v>1</v>
      </c>
      <c r="AT58" s="363" t="str">
        <f>'વાર્ષિક પરિણામ પત્રક '!D64</f>
        <v/>
      </c>
      <c r="AU58" s="22">
        <f>'વાર્ષિક પરિણામ પત્રક '!BS64</f>
        <v>0</v>
      </c>
      <c r="AV58" s="22">
        <f>RANK(AU58,AU2:AU71)</f>
        <v>2</v>
      </c>
      <c r="AW58" s="22">
        <f t="shared" si="10"/>
        <v>2</v>
      </c>
    </row>
    <row r="59" spans="1:49">
      <c r="A59" s="22">
        <v>58</v>
      </c>
      <c r="B59" s="363" t="str">
        <f>'વાર્ષિક પરિણામ પત્રક '!D65</f>
        <v/>
      </c>
      <c r="C59" s="22" t="str">
        <f>'વાર્ષિક પરિણામ પત્રક '!BT65</f>
        <v/>
      </c>
      <c r="D59" s="22">
        <f>'વાર્ષિક પરિણામ પત્રક '!BU65</f>
        <v>0</v>
      </c>
      <c r="E59" s="22">
        <f>RANK(D59,D2:D71)</f>
        <v>2</v>
      </c>
      <c r="F59" s="365">
        <f>'વાર્ષિક પરિણામ પત્રક '!BV65</f>
        <v>0</v>
      </c>
      <c r="G59" s="22">
        <f t="shared" si="1"/>
        <v>2</v>
      </c>
      <c r="H59" s="284" t="str">
        <f t="array" ref="H59">INDEX(B$2:B$71,SMALL(IF(E$2:E$71=G59,ROW(E$2:E$71)-ROW(G$2)+1),COUNTIF(G$2:G59,G59)))</f>
        <v/>
      </c>
      <c r="I59" s="365">
        <f t="shared" si="2"/>
        <v>0</v>
      </c>
      <c r="J59" s="22" t="str">
        <f t="shared" si="0"/>
        <v/>
      </c>
      <c r="K59" s="363" t="str">
        <f>'વાર્ષિક પરિણામ પત્રક '!D65</f>
        <v/>
      </c>
      <c r="L59" s="22">
        <f>'વાર્ષિક પરિણામ પત્રક '!N65</f>
        <v>0</v>
      </c>
      <c r="M59" s="22">
        <f>RANK(L59,L2:L71)</f>
        <v>1</v>
      </c>
      <c r="N59" s="22">
        <f t="shared" si="3"/>
        <v>1</v>
      </c>
      <c r="P59" s="363" t="str">
        <f>'વાર્ષિક પરિણામ પત્રક '!D65</f>
        <v/>
      </c>
      <c r="Q59" s="22">
        <f>'વાર્ષિક પરિણામ પત્રક '!Y65</f>
        <v>0</v>
      </c>
      <c r="R59" s="22">
        <f>RANK(Q59,Q2:Q71)</f>
        <v>1</v>
      </c>
      <c r="S59" s="22">
        <f t="shared" si="4"/>
        <v>1</v>
      </c>
      <c r="U59" s="363" t="str">
        <f>'વાર્ષિક પરિણામ પત્રક '!D65</f>
        <v/>
      </c>
      <c r="V59" s="22">
        <f>'વાર્ષિક પરિણામ પત્રક '!AG65</f>
        <v>0</v>
      </c>
      <c r="W59" s="22">
        <f>RANK(V59,V2:V71)</f>
        <v>1</v>
      </c>
      <c r="X59" s="22">
        <f t="shared" si="5"/>
        <v>1</v>
      </c>
      <c r="Z59" s="363" t="str">
        <f>'વાર્ષિક પરિણામ પત્રક '!D65</f>
        <v/>
      </c>
      <c r="AA59" s="22">
        <f>'વાર્ષિક પરિણામ પત્રક '!AO65</f>
        <v>0</v>
      </c>
      <c r="AB59" s="22">
        <f>RANK(AA59,AA2:AA71)</f>
        <v>1</v>
      </c>
      <c r="AC59" s="22">
        <f t="shared" si="6"/>
        <v>1</v>
      </c>
      <c r="AE59" s="363" t="str">
        <f>'વાર્ષિક પરિણામ પત્રક '!D65</f>
        <v/>
      </c>
      <c r="AF59" s="22">
        <f>'વાર્ષિક પરિણામ પત્રક '!AX65</f>
        <v>0</v>
      </c>
      <c r="AG59" s="22">
        <f>RANK(AF59,AF2:AF71)</f>
        <v>1</v>
      </c>
      <c r="AH59" s="22">
        <f t="shared" si="7"/>
        <v>1</v>
      </c>
      <c r="AJ59" s="363" t="str">
        <f>'વાર્ષિક પરિણામ પત્રક '!D65</f>
        <v/>
      </c>
      <c r="AK59" s="22">
        <f>'વાર્ષિક પરિણામ પત્રક '!BF65</f>
        <v>0</v>
      </c>
      <c r="AL59" s="22">
        <f>RANK(AK59,AK2:AK71)</f>
        <v>1</v>
      </c>
      <c r="AM59" s="22">
        <f t="shared" si="8"/>
        <v>1</v>
      </c>
      <c r="AO59" s="363" t="str">
        <f>'વાર્ષિક પરિણામ પત્રક '!D65</f>
        <v/>
      </c>
      <c r="AP59" s="22">
        <f>'વાર્ષિક પરિણામ પત્રક '!BN65</f>
        <v>0</v>
      </c>
      <c r="AQ59" s="22">
        <f>RANK(AP59,AP2:AP71)</f>
        <v>1</v>
      </c>
      <c r="AR59" s="22">
        <f t="shared" si="9"/>
        <v>1</v>
      </c>
      <c r="AT59" s="363" t="str">
        <f>'વાર્ષિક પરિણામ પત્રક '!D65</f>
        <v/>
      </c>
      <c r="AU59" s="22">
        <f>'વાર્ષિક પરિણામ પત્રક '!BS65</f>
        <v>0</v>
      </c>
      <c r="AV59" s="22">
        <f>RANK(AU59,AU2:AU71)</f>
        <v>2</v>
      </c>
      <c r="AW59" s="22">
        <f t="shared" si="10"/>
        <v>2</v>
      </c>
    </row>
    <row r="60" spans="1:49">
      <c r="A60" s="22">
        <v>59</v>
      </c>
      <c r="B60" s="363" t="str">
        <f>'વાર્ષિક પરિણામ પત્રક '!D66</f>
        <v/>
      </c>
      <c r="C60" s="22" t="str">
        <f>'વાર્ષિક પરિણામ પત્રક '!BT66</f>
        <v/>
      </c>
      <c r="D60" s="22">
        <f>'વાર્ષિક પરિણામ પત્રક '!BU66</f>
        <v>0</v>
      </c>
      <c r="E60" s="22">
        <f>RANK(D60,D2:D71)</f>
        <v>2</v>
      </c>
      <c r="F60" s="365">
        <f>'વાર્ષિક પરિણામ પત્રક '!BV66</f>
        <v>0</v>
      </c>
      <c r="G60" s="22">
        <f t="shared" si="1"/>
        <v>2</v>
      </c>
      <c r="H60" s="284" t="str">
        <f t="array" ref="H60">INDEX(B$2:B$71,SMALL(IF(E$2:E$71=G60,ROW(E$2:E$71)-ROW(G$2)+1),COUNTIF(G$2:G60,G60)))</f>
        <v/>
      </c>
      <c r="I60" s="365">
        <f t="shared" si="2"/>
        <v>0</v>
      </c>
      <c r="J60" s="22" t="str">
        <f t="shared" si="0"/>
        <v/>
      </c>
      <c r="K60" s="363" t="str">
        <f>'વાર્ષિક પરિણામ પત્રક '!D66</f>
        <v/>
      </c>
      <c r="L60" s="22">
        <f>'વાર્ષિક પરિણામ પત્રક '!N66</f>
        <v>0</v>
      </c>
      <c r="M60" s="22">
        <f>RANK(L60,L2:L71)</f>
        <v>1</v>
      </c>
      <c r="N60" s="22">
        <f t="shared" si="3"/>
        <v>1</v>
      </c>
      <c r="P60" s="363" t="str">
        <f>'વાર્ષિક પરિણામ પત્રક '!D66</f>
        <v/>
      </c>
      <c r="Q60" s="22">
        <f>'વાર્ષિક પરિણામ પત્રક '!Y66</f>
        <v>0</v>
      </c>
      <c r="R60" s="22">
        <f>RANK(Q60,Q2:Q71)</f>
        <v>1</v>
      </c>
      <c r="S60" s="22">
        <f t="shared" si="4"/>
        <v>1</v>
      </c>
      <c r="U60" s="363" t="str">
        <f>'વાર્ષિક પરિણામ પત્રક '!D66</f>
        <v/>
      </c>
      <c r="V60" s="22">
        <f>'વાર્ષિક પરિણામ પત્રક '!AG66</f>
        <v>0</v>
      </c>
      <c r="W60" s="22">
        <f>RANK(V60,V2:V71)</f>
        <v>1</v>
      </c>
      <c r="X60" s="22">
        <f t="shared" si="5"/>
        <v>1</v>
      </c>
      <c r="Z60" s="363" t="str">
        <f>'વાર્ષિક પરિણામ પત્રક '!D66</f>
        <v/>
      </c>
      <c r="AA60" s="22">
        <f>'વાર્ષિક પરિણામ પત્રક '!AO66</f>
        <v>0</v>
      </c>
      <c r="AB60" s="22">
        <f>RANK(AA60,AA2:AA71)</f>
        <v>1</v>
      </c>
      <c r="AC60" s="22">
        <f t="shared" si="6"/>
        <v>1</v>
      </c>
      <c r="AE60" s="363" t="str">
        <f>'વાર્ષિક પરિણામ પત્રક '!D66</f>
        <v/>
      </c>
      <c r="AF60" s="22">
        <f>'વાર્ષિક પરિણામ પત્રક '!AX66</f>
        <v>0</v>
      </c>
      <c r="AG60" s="22">
        <f>RANK(AF60,AF2:AF71)</f>
        <v>1</v>
      </c>
      <c r="AH60" s="22">
        <f t="shared" si="7"/>
        <v>1</v>
      </c>
      <c r="AJ60" s="363" t="str">
        <f>'વાર્ષિક પરિણામ પત્રક '!D66</f>
        <v/>
      </c>
      <c r="AK60" s="22">
        <f>'વાર્ષિક પરિણામ પત્રક '!BF66</f>
        <v>0</v>
      </c>
      <c r="AL60" s="22">
        <f>RANK(AK60,AK2:AK71)</f>
        <v>1</v>
      </c>
      <c r="AM60" s="22">
        <f t="shared" si="8"/>
        <v>1</v>
      </c>
      <c r="AO60" s="363" t="str">
        <f>'વાર્ષિક પરિણામ પત્રક '!D66</f>
        <v/>
      </c>
      <c r="AP60" s="22">
        <f>'વાર્ષિક પરિણામ પત્રક '!BN66</f>
        <v>0</v>
      </c>
      <c r="AQ60" s="22">
        <f>RANK(AP60,AP2:AP71)</f>
        <v>1</v>
      </c>
      <c r="AR60" s="22">
        <f t="shared" si="9"/>
        <v>1</v>
      </c>
      <c r="AT60" s="363" t="str">
        <f>'વાર્ષિક પરિણામ પત્રક '!D66</f>
        <v/>
      </c>
      <c r="AU60" s="22">
        <f>'વાર્ષિક પરિણામ પત્રક '!BS66</f>
        <v>0</v>
      </c>
      <c r="AV60" s="22">
        <f>RANK(AU60,AU2:AU71)</f>
        <v>2</v>
      </c>
      <c r="AW60" s="22">
        <f t="shared" si="10"/>
        <v>2</v>
      </c>
    </row>
    <row r="61" spans="1:49">
      <c r="A61" s="22">
        <v>60</v>
      </c>
      <c r="B61" s="363" t="str">
        <f>'વાર્ષિક પરિણામ પત્રક '!D67</f>
        <v/>
      </c>
      <c r="C61" s="22" t="str">
        <f>'વાર્ષિક પરિણામ પત્રક '!BT67</f>
        <v/>
      </c>
      <c r="D61" s="22">
        <f>'વાર્ષિક પરિણામ પત્રક '!BU67</f>
        <v>0</v>
      </c>
      <c r="E61" s="22">
        <f>RANK(D61,D2:D71)</f>
        <v>2</v>
      </c>
      <c r="F61" s="365">
        <f>'વાર્ષિક પરિણામ પત્રક '!BV67</f>
        <v>0</v>
      </c>
      <c r="G61" s="22">
        <f t="shared" si="1"/>
        <v>2</v>
      </c>
      <c r="H61" s="284" t="str">
        <f t="array" ref="H61">INDEX(B$2:B$71,SMALL(IF(E$2:E$71=G61,ROW(E$2:E$71)-ROW(G$2)+1),COUNTIF(G$2:G61,G61)))</f>
        <v/>
      </c>
      <c r="I61" s="365">
        <f t="shared" si="2"/>
        <v>0</v>
      </c>
      <c r="J61" s="22" t="str">
        <f t="shared" si="0"/>
        <v/>
      </c>
      <c r="K61" s="363" t="str">
        <f>'વાર્ષિક પરિણામ પત્રક '!D67</f>
        <v/>
      </c>
      <c r="L61" s="22">
        <f>'વાર્ષિક પરિણામ પત્રક '!N67</f>
        <v>0</v>
      </c>
      <c r="M61" s="22">
        <f>RANK(L61,L2:L71)</f>
        <v>1</v>
      </c>
      <c r="N61" s="22">
        <f t="shared" si="3"/>
        <v>1</v>
      </c>
      <c r="P61" s="363" t="str">
        <f>'વાર્ષિક પરિણામ પત્રક '!D67</f>
        <v/>
      </c>
      <c r="Q61" s="22">
        <f>'વાર્ષિક પરિણામ પત્રક '!Y67</f>
        <v>0</v>
      </c>
      <c r="R61" s="22">
        <f>RANK(Q61,Q2:Q71)</f>
        <v>1</v>
      </c>
      <c r="S61" s="22">
        <f t="shared" si="4"/>
        <v>1</v>
      </c>
      <c r="U61" s="363" t="str">
        <f>'વાર્ષિક પરિણામ પત્રક '!D67</f>
        <v/>
      </c>
      <c r="V61" s="22">
        <f>'વાર્ષિક પરિણામ પત્રક '!AG67</f>
        <v>0</v>
      </c>
      <c r="W61" s="22">
        <f>RANK(V61,V2:V71)</f>
        <v>1</v>
      </c>
      <c r="X61" s="22">
        <f t="shared" si="5"/>
        <v>1</v>
      </c>
      <c r="Z61" s="363" t="str">
        <f>'વાર્ષિક પરિણામ પત્રક '!D67</f>
        <v/>
      </c>
      <c r="AA61" s="22">
        <f>'વાર્ષિક પરિણામ પત્રક '!AO67</f>
        <v>0</v>
      </c>
      <c r="AB61" s="22">
        <f>RANK(AA61,AA2:AA71)</f>
        <v>1</v>
      </c>
      <c r="AC61" s="22">
        <f t="shared" si="6"/>
        <v>1</v>
      </c>
      <c r="AE61" s="363" t="str">
        <f>'વાર્ષિક પરિણામ પત્રક '!D67</f>
        <v/>
      </c>
      <c r="AF61" s="22">
        <f>'વાર્ષિક પરિણામ પત્રક '!AX67</f>
        <v>0</v>
      </c>
      <c r="AG61" s="22">
        <f>RANK(AF61,AF2:AF71)</f>
        <v>1</v>
      </c>
      <c r="AH61" s="22">
        <f t="shared" si="7"/>
        <v>1</v>
      </c>
      <c r="AJ61" s="363" t="str">
        <f>'વાર્ષિક પરિણામ પત્રક '!D67</f>
        <v/>
      </c>
      <c r="AK61" s="22">
        <f>'વાર્ષિક પરિણામ પત્રક '!BF67</f>
        <v>0</v>
      </c>
      <c r="AL61" s="22">
        <f>RANK(AK61,AK2:AK71)</f>
        <v>1</v>
      </c>
      <c r="AM61" s="22">
        <f t="shared" si="8"/>
        <v>1</v>
      </c>
      <c r="AO61" s="363" t="str">
        <f>'વાર્ષિક પરિણામ પત્રક '!D67</f>
        <v/>
      </c>
      <c r="AP61" s="22">
        <f>'વાર્ષિક પરિણામ પત્રક '!BN67</f>
        <v>0</v>
      </c>
      <c r="AQ61" s="22">
        <f>RANK(AP61,AP2:AP71)</f>
        <v>1</v>
      </c>
      <c r="AR61" s="22">
        <f t="shared" si="9"/>
        <v>1</v>
      </c>
      <c r="AT61" s="363" t="str">
        <f>'વાર્ષિક પરિણામ પત્રક '!D67</f>
        <v/>
      </c>
      <c r="AU61" s="22">
        <f>'વાર્ષિક પરિણામ પત્રક '!BS67</f>
        <v>0</v>
      </c>
      <c r="AV61" s="22">
        <f>RANK(AU61,AU2:AU71)</f>
        <v>2</v>
      </c>
      <c r="AW61" s="22">
        <f t="shared" si="10"/>
        <v>2</v>
      </c>
    </row>
    <row r="62" spans="1:49">
      <c r="A62" s="22">
        <v>61</v>
      </c>
      <c r="B62" s="363" t="str">
        <f>'વાર્ષિક પરિણામ પત્રક '!D68</f>
        <v/>
      </c>
      <c r="C62" s="22" t="str">
        <f>'વાર્ષિક પરિણામ પત્રક '!BT68</f>
        <v/>
      </c>
      <c r="D62" s="22">
        <f>'વાર્ષિક પરિણામ પત્રક '!BU68</f>
        <v>0</v>
      </c>
      <c r="E62" s="22">
        <f>RANK(D62,D2:D71)</f>
        <v>2</v>
      </c>
      <c r="F62" s="365">
        <f>'વાર્ષિક પરિણામ પત્રક '!BV68</f>
        <v>0</v>
      </c>
      <c r="G62" s="22">
        <f t="shared" si="1"/>
        <v>2</v>
      </c>
      <c r="H62" s="284" t="str">
        <f t="array" ref="H62">INDEX(B$2:B$71,SMALL(IF(E$2:E$71=G62,ROW(E$2:E$71)-ROW(G$2)+1),COUNTIF(G$2:G62,G62)))</f>
        <v/>
      </c>
      <c r="I62" s="365">
        <f t="shared" si="2"/>
        <v>0</v>
      </c>
      <c r="J62" s="22" t="str">
        <f t="shared" si="0"/>
        <v/>
      </c>
      <c r="K62" s="363" t="str">
        <f>'વાર્ષિક પરિણામ પત્રક '!D68</f>
        <v/>
      </c>
      <c r="L62" s="22">
        <f>'વાર્ષિક પરિણામ પત્રક '!N68</f>
        <v>0</v>
      </c>
      <c r="M62" s="22">
        <f>RANK(L62,L2:L71)</f>
        <v>1</v>
      </c>
      <c r="N62" s="22">
        <f t="shared" si="3"/>
        <v>1</v>
      </c>
      <c r="P62" s="363" t="str">
        <f>'વાર્ષિક પરિણામ પત્રક '!D68</f>
        <v/>
      </c>
      <c r="Q62" s="22">
        <f>'વાર્ષિક પરિણામ પત્રક '!Y68</f>
        <v>0</v>
      </c>
      <c r="R62" s="22">
        <f>RANK(Q62,Q2:Q71)</f>
        <v>1</v>
      </c>
      <c r="S62" s="22">
        <f t="shared" si="4"/>
        <v>1</v>
      </c>
      <c r="U62" s="363" t="str">
        <f>'વાર્ષિક પરિણામ પત્રક '!D68</f>
        <v/>
      </c>
      <c r="V62" s="22">
        <f>'વાર્ષિક પરિણામ પત્રક '!AG68</f>
        <v>0</v>
      </c>
      <c r="W62" s="22">
        <f>RANK(V62,V2:V71)</f>
        <v>1</v>
      </c>
      <c r="X62" s="22">
        <f t="shared" si="5"/>
        <v>1</v>
      </c>
      <c r="Z62" s="363" t="str">
        <f>'વાર્ષિક પરિણામ પત્રક '!D68</f>
        <v/>
      </c>
      <c r="AA62" s="22">
        <f>'વાર્ષિક પરિણામ પત્રક '!AO68</f>
        <v>0</v>
      </c>
      <c r="AB62" s="22">
        <f>RANK(AA62,AA2:AA71)</f>
        <v>1</v>
      </c>
      <c r="AC62" s="22">
        <f t="shared" si="6"/>
        <v>1</v>
      </c>
      <c r="AE62" s="363" t="str">
        <f>'વાર્ષિક પરિણામ પત્રક '!D68</f>
        <v/>
      </c>
      <c r="AF62" s="22">
        <f>'વાર્ષિક પરિણામ પત્રક '!AX68</f>
        <v>0</v>
      </c>
      <c r="AG62" s="22">
        <f>RANK(AF62,AF2:AF71)</f>
        <v>1</v>
      </c>
      <c r="AH62" s="22">
        <f t="shared" si="7"/>
        <v>1</v>
      </c>
      <c r="AJ62" s="363" t="str">
        <f>'વાર્ષિક પરિણામ પત્રક '!D68</f>
        <v/>
      </c>
      <c r="AK62" s="22">
        <f>'વાર્ષિક પરિણામ પત્રક '!BF68</f>
        <v>0</v>
      </c>
      <c r="AL62" s="22">
        <f>RANK(AK62,AK2:AK71)</f>
        <v>1</v>
      </c>
      <c r="AM62" s="22">
        <f t="shared" si="8"/>
        <v>1</v>
      </c>
      <c r="AO62" s="363" t="str">
        <f>'વાર્ષિક પરિણામ પત્રક '!D68</f>
        <v/>
      </c>
      <c r="AP62" s="22">
        <f>'વાર્ષિક પરિણામ પત્રક '!BN68</f>
        <v>0</v>
      </c>
      <c r="AQ62" s="22">
        <f>RANK(AP62,AP2:AP71)</f>
        <v>1</v>
      </c>
      <c r="AR62" s="22">
        <f t="shared" si="9"/>
        <v>1</v>
      </c>
      <c r="AT62" s="363" t="str">
        <f>'વાર્ષિક પરિણામ પત્રક '!D68</f>
        <v/>
      </c>
      <c r="AU62" s="22">
        <f>'વાર્ષિક પરિણામ પત્રક '!BS68</f>
        <v>0</v>
      </c>
      <c r="AV62" s="22">
        <f>RANK(AU62,AU2:AU71)</f>
        <v>2</v>
      </c>
      <c r="AW62" s="22">
        <f t="shared" si="10"/>
        <v>2</v>
      </c>
    </row>
    <row r="63" spans="1:49">
      <c r="A63" s="22">
        <v>62</v>
      </c>
      <c r="B63" s="363" t="str">
        <f>'વાર્ષિક પરિણામ પત્રક '!D69</f>
        <v/>
      </c>
      <c r="C63" s="22" t="str">
        <f>'વાર્ષિક પરિણામ પત્રક '!BT69</f>
        <v/>
      </c>
      <c r="D63" s="22">
        <f>'વાર્ષિક પરિણામ પત્રક '!BU69</f>
        <v>0</v>
      </c>
      <c r="E63" s="22">
        <f>RANK(D63,D2:D71)</f>
        <v>2</v>
      </c>
      <c r="F63" s="365">
        <f>'વાર્ષિક પરિણામ પત્રક '!BV69</f>
        <v>0</v>
      </c>
      <c r="G63" s="22">
        <f t="shared" si="1"/>
        <v>2</v>
      </c>
      <c r="H63" s="284" t="str">
        <f t="array" ref="H63">INDEX(B$2:B$71,SMALL(IF(E$2:E$71=G63,ROW(E$2:E$71)-ROW(G$2)+1),COUNTIF(G$2:G63,G63)))</f>
        <v/>
      </c>
      <c r="I63" s="365">
        <f t="shared" si="2"/>
        <v>0</v>
      </c>
      <c r="J63" s="22" t="str">
        <f t="shared" si="0"/>
        <v/>
      </c>
      <c r="K63" s="363" t="str">
        <f>'વાર્ષિક પરિણામ પત્રક '!D69</f>
        <v/>
      </c>
      <c r="L63" s="22">
        <f>'વાર્ષિક પરિણામ પત્રક '!N69</f>
        <v>0</v>
      </c>
      <c r="M63" s="22">
        <f>RANK(L63,L2:L71)</f>
        <v>1</v>
      </c>
      <c r="N63" s="22">
        <f t="shared" si="3"/>
        <v>1</v>
      </c>
      <c r="P63" s="363" t="str">
        <f>'વાર્ષિક પરિણામ પત્રક '!D69</f>
        <v/>
      </c>
      <c r="Q63" s="22">
        <f>'વાર્ષિક પરિણામ પત્રક '!Y69</f>
        <v>0</v>
      </c>
      <c r="R63" s="22">
        <f>RANK(Q63,Q2:Q71)</f>
        <v>1</v>
      </c>
      <c r="S63" s="22">
        <f t="shared" si="4"/>
        <v>1</v>
      </c>
      <c r="U63" s="363" t="str">
        <f>'વાર્ષિક પરિણામ પત્રક '!D69</f>
        <v/>
      </c>
      <c r="V63" s="22">
        <f>'વાર્ષિક પરિણામ પત્રક '!AG69</f>
        <v>0</v>
      </c>
      <c r="W63" s="22">
        <f>RANK(V63,V2:V71)</f>
        <v>1</v>
      </c>
      <c r="X63" s="22">
        <f t="shared" si="5"/>
        <v>1</v>
      </c>
      <c r="Z63" s="363" t="str">
        <f>'વાર્ષિક પરિણામ પત્રક '!D69</f>
        <v/>
      </c>
      <c r="AA63" s="22">
        <f>'વાર્ષિક પરિણામ પત્રક '!AO69</f>
        <v>0</v>
      </c>
      <c r="AB63" s="22">
        <f>RANK(AA63,AA2:AA71)</f>
        <v>1</v>
      </c>
      <c r="AC63" s="22">
        <f t="shared" si="6"/>
        <v>1</v>
      </c>
      <c r="AE63" s="363" t="str">
        <f>'વાર્ષિક પરિણામ પત્રક '!D69</f>
        <v/>
      </c>
      <c r="AF63" s="22">
        <f>'વાર્ષિક પરિણામ પત્રક '!AX69</f>
        <v>0</v>
      </c>
      <c r="AG63" s="22">
        <f>RANK(AF63,AF2:AF71)</f>
        <v>1</v>
      </c>
      <c r="AH63" s="22">
        <f t="shared" si="7"/>
        <v>1</v>
      </c>
      <c r="AJ63" s="363" t="str">
        <f>'વાર્ષિક પરિણામ પત્રક '!D69</f>
        <v/>
      </c>
      <c r="AK63" s="22">
        <f>'વાર્ષિક પરિણામ પત્રક '!BF69</f>
        <v>0</v>
      </c>
      <c r="AL63" s="22">
        <f>RANK(AK63,AK2:AK71)</f>
        <v>1</v>
      </c>
      <c r="AM63" s="22">
        <f t="shared" si="8"/>
        <v>1</v>
      </c>
      <c r="AO63" s="363" t="str">
        <f>'વાર્ષિક પરિણામ પત્રક '!D69</f>
        <v/>
      </c>
      <c r="AP63" s="22">
        <f>'વાર્ષિક પરિણામ પત્રક '!BN69</f>
        <v>0</v>
      </c>
      <c r="AQ63" s="22">
        <f>RANK(AP63,AP2:AP71)</f>
        <v>1</v>
      </c>
      <c r="AR63" s="22">
        <f t="shared" si="9"/>
        <v>1</v>
      </c>
      <c r="AT63" s="363" t="str">
        <f>'વાર્ષિક પરિણામ પત્રક '!D69</f>
        <v/>
      </c>
      <c r="AU63" s="22">
        <f>'વાર્ષિક પરિણામ પત્રક '!BS69</f>
        <v>0</v>
      </c>
      <c r="AV63" s="22">
        <f>RANK(AU63,AU2:AU71)</f>
        <v>2</v>
      </c>
      <c r="AW63" s="22">
        <f t="shared" si="10"/>
        <v>2</v>
      </c>
    </row>
    <row r="64" spans="1:49">
      <c r="A64" s="22">
        <v>63</v>
      </c>
      <c r="B64" s="363" t="str">
        <f>'વાર્ષિક પરિણામ પત્રક '!D70</f>
        <v/>
      </c>
      <c r="C64" s="22" t="str">
        <f>'વાર્ષિક પરિણામ પત્રક '!BT70</f>
        <v/>
      </c>
      <c r="D64" s="22">
        <f>'વાર્ષિક પરિણામ પત્રક '!BU70</f>
        <v>0</v>
      </c>
      <c r="E64" s="22">
        <f>RANK(D64,D2:D71)</f>
        <v>2</v>
      </c>
      <c r="F64" s="365">
        <f>'વાર્ષિક પરિણામ પત્રક '!BV70</f>
        <v>0</v>
      </c>
      <c r="G64" s="22">
        <f t="shared" si="1"/>
        <v>2</v>
      </c>
      <c r="H64" s="284" t="str">
        <f t="array" ref="H64">INDEX(B$2:B$71,SMALL(IF(E$2:E$71=G64,ROW(E$2:E$71)-ROW(G$2)+1),COUNTIF(G$2:G64,G64)))</f>
        <v/>
      </c>
      <c r="I64" s="365">
        <f t="shared" si="2"/>
        <v>0</v>
      </c>
      <c r="J64" s="22" t="str">
        <f t="shared" si="0"/>
        <v/>
      </c>
      <c r="K64" s="363" t="str">
        <f>'વાર્ષિક પરિણામ પત્રક '!D70</f>
        <v/>
      </c>
      <c r="L64" s="22">
        <f>'વાર્ષિક પરિણામ પત્રક '!N70</f>
        <v>0</v>
      </c>
      <c r="M64" s="22">
        <f>RANK(L64,L2:L71)</f>
        <v>1</v>
      </c>
      <c r="N64" s="22">
        <f t="shared" si="3"/>
        <v>1</v>
      </c>
      <c r="P64" s="363" t="str">
        <f>'વાર્ષિક પરિણામ પત્રક '!D70</f>
        <v/>
      </c>
      <c r="Q64" s="22">
        <f>'વાર્ષિક પરિણામ પત્રક '!Y70</f>
        <v>0</v>
      </c>
      <c r="R64" s="22">
        <f>RANK(Q64,Q2:Q71)</f>
        <v>1</v>
      </c>
      <c r="S64" s="22">
        <f t="shared" si="4"/>
        <v>1</v>
      </c>
      <c r="U64" s="363" t="str">
        <f>'વાર્ષિક પરિણામ પત્રક '!D70</f>
        <v/>
      </c>
      <c r="V64" s="22">
        <f>'વાર્ષિક પરિણામ પત્રક '!AG70</f>
        <v>0</v>
      </c>
      <c r="W64" s="22">
        <f>RANK(V64,V2:V71)</f>
        <v>1</v>
      </c>
      <c r="X64" s="22">
        <f t="shared" si="5"/>
        <v>1</v>
      </c>
      <c r="Z64" s="363" t="str">
        <f>'વાર્ષિક પરિણામ પત્રક '!D70</f>
        <v/>
      </c>
      <c r="AA64" s="22">
        <f>'વાર્ષિક પરિણામ પત્રક '!AO70</f>
        <v>0</v>
      </c>
      <c r="AB64" s="22">
        <f>RANK(AA64,AA2:AA71)</f>
        <v>1</v>
      </c>
      <c r="AC64" s="22">
        <f t="shared" si="6"/>
        <v>1</v>
      </c>
      <c r="AE64" s="363" t="str">
        <f>'વાર્ષિક પરિણામ પત્રક '!D70</f>
        <v/>
      </c>
      <c r="AF64" s="22">
        <f>'વાર્ષિક પરિણામ પત્રક '!AX70</f>
        <v>0</v>
      </c>
      <c r="AG64" s="22">
        <f>RANK(AF64,AF2:AF71)</f>
        <v>1</v>
      </c>
      <c r="AH64" s="22">
        <f t="shared" si="7"/>
        <v>1</v>
      </c>
      <c r="AJ64" s="363" t="str">
        <f>'વાર્ષિક પરિણામ પત્રક '!D70</f>
        <v/>
      </c>
      <c r="AK64" s="22">
        <f>'વાર્ષિક પરિણામ પત્રક '!BF70</f>
        <v>0</v>
      </c>
      <c r="AL64" s="22">
        <f>RANK(AK64,AK2:AK71)</f>
        <v>1</v>
      </c>
      <c r="AM64" s="22">
        <f t="shared" si="8"/>
        <v>1</v>
      </c>
      <c r="AO64" s="363" t="str">
        <f>'વાર્ષિક પરિણામ પત્રક '!D70</f>
        <v/>
      </c>
      <c r="AP64" s="22">
        <f>'વાર્ષિક પરિણામ પત્રક '!BN70</f>
        <v>0</v>
      </c>
      <c r="AQ64" s="22">
        <f>RANK(AP64,AP2:AP71)</f>
        <v>1</v>
      </c>
      <c r="AR64" s="22">
        <f t="shared" si="9"/>
        <v>1</v>
      </c>
      <c r="AT64" s="363" t="str">
        <f>'વાર્ષિક પરિણામ પત્રક '!D70</f>
        <v/>
      </c>
      <c r="AU64" s="22">
        <f>'વાર્ષિક પરિણામ પત્રક '!BS70</f>
        <v>0</v>
      </c>
      <c r="AV64" s="22">
        <f>RANK(AU64,AU2:AU71)</f>
        <v>2</v>
      </c>
      <c r="AW64" s="22">
        <f t="shared" si="10"/>
        <v>2</v>
      </c>
    </row>
    <row r="65" spans="1:49">
      <c r="A65" s="22">
        <v>64</v>
      </c>
      <c r="B65" s="363" t="str">
        <f>'વાર્ષિક પરિણામ પત્રક '!D71</f>
        <v/>
      </c>
      <c r="C65" s="22" t="str">
        <f>'વાર્ષિક પરિણામ પત્રક '!BT71</f>
        <v/>
      </c>
      <c r="D65" s="22">
        <f>'વાર્ષિક પરિણામ પત્રક '!BU71</f>
        <v>0</v>
      </c>
      <c r="E65" s="22">
        <f>RANK(D65,D2:D71)</f>
        <v>2</v>
      </c>
      <c r="F65" s="365">
        <f>'વાર્ષિક પરિણામ પત્રક '!BV71</f>
        <v>0</v>
      </c>
      <c r="G65" s="22">
        <f t="shared" si="1"/>
        <v>2</v>
      </c>
      <c r="H65" s="284" t="str">
        <f t="array" ref="H65">INDEX(B$2:B$71,SMALL(IF(E$2:E$71=G65,ROW(E$2:E$71)-ROW(G$2)+1),COUNTIF(G$2:G65,G65)))</f>
        <v/>
      </c>
      <c r="I65" s="365">
        <f t="shared" si="2"/>
        <v>0</v>
      </c>
      <c r="J65" s="22" t="str">
        <f t="shared" si="0"/>
        <v/>
      </c>
      <c r="K65" s="363" t="str">
        <f>'વાર્ષિક પરિણામ પત્રક '!D71</f>
        <v/>
      </c>
      <c r="L65" s="22">
        <f>'વાર્ષિક પરિણામ પત્રક '!N71</f>
        <v>0</v>
      </c>
      <c r="M65" s="22">
        <f>RANK(L65,L2:L71)</f>
        <v>1</v>
      </c>
      <c r="N65" s="22">
        <f t="shared" si="3"/>
        <v>1</v>
      </c>
      <c r="P65" s="363" t="str">
        <f>'વાર્ષિક પરિણામ પત્રક '!D71</f>
        <v/>
      </c>
      <c r="Q65" s="22">
        <f>'વાર્ષિક પરિણામ પત્રક '!Y71</f>
        <v>0</v>
      </c>
      <c r="R65" s="22">
        <f>RANK(Q65,Q2:Q71)</f>
        <v>1</v>
      </c>
      <c r="S65" s="22">
        <f t="shared" si="4"/>
        <v>1</v>
      </c>
      <c r="U65" s="363" t="str">
        <f>'વાર્ષિક પરિણામ પત્રક '!D71</f>
        <v/>
      </c>
      <c r="V65" s="22">
        <f>'વાર્ષિક પરિણામ પત્રક '!AG71</f>
        <v>0</v>
      </c>
      <c r="W65" s="22">
        <f>RANK(V65,V2:V71)</f>
        <v>1</v>
      </c>
      <c r="X65" s="22">
        <f t="shared" si="5"/>
        <v>1</v>
      </c>
      <c r="Z65" s="363" t="str">
        <f>'વાર્ષિક પરિણામ પત્રક '!D71</f>
        <v/>
      </c>
      <c r="AA65" s="22">
        <f>'વાર્ષિક પરિણામ પત્રક '!AO71</f>
        <v>0</v>
      </c>
      <c r="AB65" s="22">
        <f>RANK(AA65,AA2:AA71)</f>
        <v>1</v>
      </c>
      <c r="AC65" s="22">
        <f t="shared" si="6"/>
        <v>1</v>
      </c>
      <c r="AE65" s="363" t="str">
        <f>'વાર્ષિક પરિણામ પત્રક '!D71</f>
        <v/>
      </c>
      <c r="AF65" s="22">
        <f>'વાર્ષિક પરિણામ પત્રક '!AX71</f>
        <v>0</v>
      </c>
      <c r="AG65" s="22">
        <f>RANK(AF65,AF2:AF71)</f>
        <v>1</v>
      </c>
      <c r="AH65" s="22">
        <f t="shared" si="7"/>
        <v>1</v>
      </c>
      <c r="AJ65" s="363" t="str">
        <f>'વાર્ષિક પરિણામ પત્રક '!D71</f>
        <v/>
      </c>
      <c r="AK65" s="22">
        <f>'વાર્ષિક પરિણામ પત્રક '!BF71</f>
        <v>0</v>
      </c>
      <c r="AL65" s="22">
        <f>RANK(AK65,AK2:AK71)</f>
        <v>1</v>
      </c>
      <c r="AM65" s="22">
        <f t="shared" si="8"/>
        <v>1</v>
      </c>
      <c r="AO65" s="363" t="str">
        <f>'વાર્ષિક પરિણામ પત્રક '!D71</f>
        <v/>
      </c>
      <c r="AP65" s="22">
        <f>'વાર્ષિક પરિણામ પત્રક '!BN71</f>
        <v>0</v>
      </c>
      <c r="AQ65" s="22">
        <f>RANK(AP65,AP2:AP71)</f>
        <v>1</v>
      </c>
      <c r="AR65" s="22">
        <f t="shared" si="9"/>
        <v>1</v>
      </c>
      <c r="AT65" s="363" t="str">
        <f>'વાર્ષિક પરિણામ પત્રક '!D71</f>
        <v/>
      </c>
      <c r="AU65" s="22">
        <f>'વાર્ષિક પરિણામ પત્રક '!BS71</f>
        <v>0</v>
      </c>
      <c r="AV65" s="22">
        <f>RANK(AU65,AU2:AU71)</f>
        <v>2</v>
      </c>
      <c r="AW65" s="22">
        <f t="shared" si="10"/>
        <v>2</v>
      </c>
    </row>
    <row r="66" spans="1:49">
      <c r="A66" s="22">
        <v>65</v>
      </c>
      <c r="B66" s="363" t="str">
        <f>'વાર્ષિક પરિણામ પત્રક '!D72</f>
        <v/>
      </c>
      <c r="C66" s="22" t="str">
        <f>'વાર્ષિક પરિણામ પત્રક '!BT72</f>
        <v/>
      </c>
      <c r="D66" s="22">
        <f>'વાર્ષિક પરિણામ પત્રક '!BU72</f>
        <v>0</v>
      </c>
      <c r="E66" s="22">
        <f>RANK(D66,D2:D71)</f>
        <v>2</v>
      </c>
      <c r="F66" s="365">
        <f>'વાર્ષિક પરિણામ પત્રક '!BV72</f>
        <v>0</v>
      </c>
      <c r="G66" s="22">
        <f t="shared" si="1"/>
        <v>2</v>
      </c>
      <c r="H66" s="284" t="str">
        <f t="array" ref="H66">INDEX(B$2:B$71,SMALL(IF(E$2:E$71=G66,ROW(E$2:E$71)-ROW(G$2)+1),COUNTIF(G$2:G66,G66)))</f>
        <v/>
      </c>
      <c r="I66" s="365">
        <f t="shared" si="2"/>
        <v>0</v>
      </c>
      <c r="J66" s="22" t="str">
        <f t="shared" ref="J66:J71" si="11">IF(I66&gt;79.94,"A",IF(I66&gt;64.94,"B",IF(I66&gt;49.94,"C",IF(I66&gt;34.94,"D",IF(I66&gt;0,"E","")))))</f>
        <v/>
      </c>
      <c r="K66" s="363" t="str">
        <f>'વાર્ષિક પરિણામ પત્રક '!D72</f>
        <v/>
      </c>
      <c r="L66" s="22">
        <f>'વાર્ષિક પરિણામ પત્રક '!N72</f>
        <v>0</v>
      </c>
      <c r="M66" s="22">
        <f>RANK(L66,L2:L71)</f>
        <v>1</v>
      </c>
      <c r="N66" s="22">
        <f t="shared" si="3"/>
        <v>1</v>
      </c>
      <c r="P66" s="363" t="str">
        <f>'વાર્ષિક પરિણામ પત્રક '!D72</f>
        <v/>
      </c>
      <c r="Q66" s="22">
        <f>'વાર્ષિક પરિણામ પત્રક '!Y72</f>
        <v>0</v>
      </c>
      <c r="R66" s="22">
        <f>RANK(Q66,Q2:Q71)</f>
        <v>1</v>
      </c>
      <c r="S66" s="22">
        <f t="shared" si="4"/>
        <v>1</v>
      </c>
      <c r="U66" s="363" t="str">
        <f>'વાર્ષિક પરિણામ પત્રક '!D72</f>
        <v/>
      </c>
      <c r="V66" s="22">
        <f>'વાર્ષિક પરિણામ પત્રક '!AG72</f>
        <v>0</v>
      </c>
      <c r="W66" s="22">
        <f>RANK(V66,V2:V71)</f>
        <v>1</v>
      </c>
      <c r="X66" s="22">
        <f t="shared" si="5"/>
        <v>1</v>
      </c>
      <c r="Z66" s="363" t="str">
        <f>'વાર્ષિક પરિણામ પત્રક '!D72</f>
        <v/>
      </c>
      <c r="AA66" s="22">
        <f>'વાર્ષિક પરિણામ પત્રક '!AO72</f>
        <v>0</v>
      </c>
      <c r="AB66" s="22">
        <f>RANK(AA66,AA2:AA71)</f>
        <v>1</v>
      </c>
      <c r="AC66" s="22">
        <f t="shared" si="6"/>
        <v>1</v>
      </c>
      <c r="AE66" s="363" t="str">
        <f>'વાર્ષિક પરિણામ પત્રક '!D72</f>
        <v/>
      </c>
      <c r="AF66" s="22">
        <f>'વાર્ષિક પરિણામ પત્રક '!AX72</f>
        <v>0</v>
      </c>
      <c r="AG66" s="22">
        <f>RANK(AF66,AF2:AF71)</f>
        <v>1</v>
      </c>
      <c r="AH66" s="22">
        <f t="shared" si="7"/>
        <v>1</v>
      </c>
      <c r="AJ66" s="363" t="str">
        <f>'વાર્ષિક પરિણામ પત્રક '!D72</f>
        <v/>
      </c>
      <c r="AK66" s="22">
        <f>'વાર્ષિક પરિણામ પત્રક '!BF72</f>
        <v>0</v>
      </c>
      <c r="AL66" s="22">
        <f>RANK(AK66,AK2:AK71)</f>
        <v>1</v>
      </c>
      <c r="AM66" s="22">
        <f t="shared" si="8"/>
        <v>1</v>
      </c>
      <c r="AO66" s="363" t="str">
        <f>'વાર્ષિક પરિણામ પત્રક '!D72</f>
        <v/>
      </c>
      <c r="AP66" s="22">
        <f>'વાર્ષિક પરિણામ પત્રક '!BN72</f>
        <v>0</v>
      </c>
      <c r="AQ66" s="22">
        <f>RANK(AP66,AP2:AP71)</f>
        <v>1</v>
      </c>
      <c r="AR66" s="22">
        <f t="shared" si="9"/>
        <v>1</v>
      </c>
      <c r="AT66" s="363" t="str">
        <f>'વાર્ષિક પરિણામ પત્રક '!D72</f>
        <v/>
      </c>
      <c r="AU66" s="22">
        <f>'વાર્ષિક પરિણામ પત્રક '!BS72</f>
        <v>0</v>
      </c>
      <c r="AV66" s="22">
        <f>RANK(AU66,AU2:AU71)</f>
        <v>2</v>
      </c>
      <c r="AW66" s="22">
        <f t="shared" si="10"/>
        <v>2</v>
      </c>
    </row>
    <row r="67" spans="1:49">
      <c r="A67" s="22">
        <v>66</v>
      </c>
      <c r="B67" s="363" t="str">
        <f>'વાર્ષિક પરિણામ પત્રક '!D73</f>
        <v/>
      </c>
      <c r="C67" s="22" t="str">
        <f>'વાર્ષિક પરિણામ પત્રક '!BT73</f>
        <v/>
      </c>
      <c r="D67" s="22">
        <f>'વાર્ષિક પરિણામ પત્રક '!BU73</f>
        <v>0</v>
      </c>
      <c r="E67" s="22">
        <f>RANK(D67,D2:D71)</f>
        <v>2</v>
      </c>
      <c r="F67" s="365">
        <f>'વાર્ષિક પરિણામ પત્રક '!BV73</f>
        <v>0</v>
      </c>
      <c r="G67" s="22">
        <f t="shared" ref="G67:G71" si="12">SMALL(E$2:E$71,ROW()-1)</f>
        <v>2</v>
      </c>
      <c r="H67" s="284" t="str">
        <f t="array" ref="H67">INDEX(B$2:B$71,SMALL(IF(E$2:E$71=G67,ROW(E$2:E$71)-ROW(G$2)+1),COUNTIF(G$2:G67,G67)))</f>
        <v/>
      </c>
      <c r="I67" s="365">
        <f t="shared" ref="I67:I71" si="13">LARGE(F$2:F$71,ROW()-1)</f>
        <v>0</v>
      </c>
      <c r="J67" s="22" t="str">
        <f t="shared" si="11"/>
        <v/>
      </c>
      <c r="K67" s="363" t="str">
        <f>'વાર્ષિક પરિણામ પત્રક '!D73</f>
        <v/>
      </c>
      <c r="L67" s="22">
        <f>'વાર્ષિક પરિણામ પત્રક '!N73</f>
        <v>0</v>
      </c>
      <c r="M67" s="22">
        <f>RANK(L67,L2:L71)</f>
        <v>1</v>
      </c>
      <c r="N67" s="22">
        <f t="shared" ref="N67:N71" si="14">SMALL(M$2:M$71,ROW()-1)</f>
        <v>1</v>
      </c>
      <c r="P67" s="363" t="str">
        <f>'વાર્ષિક પરિણામ પત્રક '!D73</f>
        <v/>
      </c>
      <c r="Q67" s="22">
        <f>'વાર્ષિક પરિણામ પત્રક '!Y73</f>
        <v>0</v>
      </c>
      <c r="R67" s="22">
        <f>RANK(Q67,Q2:Q71)</f>
        <v>1</v>
      </c>
      <c r="S67" s="22">
        <f t="shared" ref="S67:S71" si="15">SMALL(R$2:R$71,ROW()-1)</f>
        <v>1</v>
      </c>
      <c r="U67" s="363" t="str">
        <f>'વાર્ષિક પરિણામ પત્રક '!D73</f>
        <v/>
      </c>
      <c r="V67" s="22">
        <f>'વાર્ષિક પરિણામ પત્રક '!AG73</f>
        <v>0</v>
      </c>
      <c r="W67" s="22">
        <f>RANK(V67,V2:V71)</f>
        <v>1</v>
      </c>
      <c r="X67" s="22">
        <f t="shared" ref="X67:X71" si="16">SMALL(W$2:W$71,ROW()-1)</f>
        <v>1</v>
      </c>
      <c r="Z67" s="363" t="str">
        <f>'વાર્ષિક પરિણામ પત્રક '!D73</f>
        <v/>
      </c>
      <c r="AA67" s="22">
        <f>'વાર્ષિક પરિણામ પત્રક '!AO73</f>
        <v>0</v>
      </c>
      <c r="AB67" s="22">
        <f>RANK(AA67,AA2:AA71)</f>
        <v>1</v>
      </c>
      <c r="AC67" s="22">
        <f t="shared" ref="AC67:AC71" si="17">SMALL(AB$2:AB$71,ROW()-1)</f>
        <v>1</v>
      </c>
      <c r="AE67" s="363" t="str">
        <f>'વાર્ષિક પરિણામ પત્રક '!D73</f>
        <v/>
      </c>
      <c r="AF67" s="22">
        <f>'વાર્ષિક પરિણામ પત્રક '!AX73</f>
        <v>0</v>
      </c>
      <c r="AG67" s="22">
        <f>RANK(AF67,AF2:AF71)</f>
        <v>1</v>
      </c>
      <c r="AH67" s="22">
        <f t="shared" ref="AH67:AH71" si="18">SMALL(AG$2:AG$71,ROW()-1)</f>
        <v>1</v>
      </c>
      <c r="AJ67" s="363" t="str">
        <f>'વાર્ષિક પરિણામ પત્રક '!D73</f>
        <v/>
      </c>
      <c r="AK67" s="22">
        <f>'વાર્ષિક પરિણામ પત્રક '!BF73</f>
        <v>0</v>
      </c>
      <c r="AL67" s="22">
        <f>RANK(AK67,AK2:AK71)</f>
        <v>1</v>
      </c>
      <c r="AM67" s="22">
        <f t="shared" ref="AM67:AM71" si="19">SMALL(AL$2:AL$71,ROW()-1)</f>
        <v>1</v>
      </c>
      <c r="AO67" s="363" t="str">
        <f>'વાર્ષિક પરિણામ પત્રક '!D73</f>
        <v/>
      </c>
      <c r="AP67" s="22">
        <f>'વાર્ષિક પરિણામ પત્રક '!BN73</f>
        <v>0</v>
      </c>
      <c r="AQ67" s="22">
        <f>RANK(AP67,AP2:AP71)</f>
        <v>1</v>
      </c>
      <c r="AR67" s="22">
        <f t="shared" ref="AR67:AR71" si="20">SMALL(AQ$2:AQ$71,ROW()-1)</f>
        <v>1</v>
      </c>
      <c r="AT67" s="363" t="str">
        <f>'વાર્ષિક પરિણામ પત્રક '!D73</f>
        <v/>
      </c>
      <c r="AU67" s="22">
        <f>'વાર્ષિક પરિણામ પત્રક '!BS73</f>
        <v>0</v>
      </c>
      <c r="AV67" s="22">
        <f>RANK(AU67,AU2:AU71)</f>
        <v>2</v>
      </c>
      <c r="AW67" s="22">
        <f t="shared" ref="AW67:AW71" si="21">SMALL(AV$2:AV$71,ROW()-1)</f>
        <v>2</v>
      </c>
    </row>
    <row r="68" spans="1:49">
      <c r="A68" s="22">
        <v>67</v>
      </c>
      <c r="B68" s="363" t="str">
        <f>'વાર્ષિક પરિણામ પત્રક '!D74</f>
        <v/>
      </c>
      <c r="C68" s="22" t="str">
        <f>'વાર્ષિક પરિણામ પત્રક '!BT74</f>
        <v/>
      </c>
      <c r="D68" s="22">
        <f>'વાર્ષિક પરિણામ પત્રક '!BU74</f>
        <v>0</v>
      </c>
      <c r="E68" s="22">
        <f>RANK(D68,D2:D71)</f>
        <v>2</v>
      </c>
      <c r="F68" s="365">
        <f>'વાર્ષિક પરિણામ પત્રક '!BV74</f>
        <v>0</v>
      </c>
      <c r="G68" s="22">
        <f t="shared" si="12"/>
        <v>2</v>
      </c>
      <c r="H68" s="284" t="str">
        <f t="array" ref="H68">INDEX(B$2:B$71,SMALL(IF(E$2:E$71=G68,ROW(E$2:E$71)-ROW(G$2)+1),COUNTIF(G$2:G68,G68)))</f>
        <v/>
      </c>
      <c r="I68" s="365">
        <f t="shared" si="13"/>
        <v>0</v>
      </c>
      <c r="J68" s="22" t="str">
        <f t="shared" si="11"/>
        <v/>
      </c>
      <c r="K68" s="363" t="str">
        <f>'વાર્ષિક પરિણામ પત્રક '!D74</f>
        <v/>
      </c>
      <c r="L68" s="22">
        <f>'વાર્ષિક પરિણામ પત્રક '!N74</f>
        <v>0</v>
      </c>
      <c r="M68" s="22">
        <f>RANK(L68,L2:L71)</f>
        <v>1</v>
      </c>
      <c r="N68" s="22">
        <f t="shared" si="14"/>
        <v>1</v>
      </c>
      <c r="P68" s="363" t="str">
        <f>'વાર્ષિક પરિણામ પત્રક '!D74</f>
        <v/>
      </c>
      <c r="Q68" s="22">
        <f>'વાર્ષિક પરિણામ પત્રક '!Y74</f>
        <v>0</v>
      </c>
      <c r="R68" s="22">
        <f>RANK(Q68,Q2:Q71)</f>
        <v>1</v>
      </c>
      <c r="S68" s="22">
        <f t="shared" si="15"/>
        <v>1</v>
      </c>
      <c r="U68" s="363" t="str">
        <f>'વાર્ષિક પરિણામ પત્રક '!D74</f>
        <v/>
      </c>
      <c r="V68" s="22">
        <f>'વાર્ષિક પરિણામ પત્રક '!AG74</f>
        <v>0</v>
      </c>
      <c r="W68" s="22">
        <f>RANK(V68,V2:V71)</f>
        <v>1</v>
      </c>
      <c r="X68" s="22">
        <f t="shared" si="16"/>
        <v>1</v>
      </c>
      <c r="Z68" s="363" t="str">
        <f>'વાર્ષિક પરિણામ પત્રક '!D74</f>
        <v/>
      </c>
      <c r="AA68" s="22">
        <f>'વાર્ષિક પરિણામ પત્રક '!AO74</f>
        <v>0</v>
      </c>
      <c r="AB68" s="22">
        <f>RANK(AA68,AA2:AA71)</f>
        <v>1</v>
      </c>
      <c r="AC68" s="22">
        <f t="shared" si="17"/>
        <v>1</v>
      </c>
      <c r="AE68" s="363" t="str">
        <f>'વાર્ષિક પરિણામ પત્રક '!D74</f>
        <v/>
      </c>
      <c r="AF68" s="22">
        <f>'વાર્ષિક પરિણામ પત્રક '!AX74</f>
        <v>0</v>
      </c>
      <c r="AG68" s="22">
        <f>RANK(AF68,AF2:AF71)</f>
        <v>1</v>
      </c>
      <c r="AH68" s="22">
        <f t="shared" si="18"/>
        <v>1</v>
      </c>
      <c r="AJ68" s="363" t="str">
        <f>'વાર્ષિક પરિણામ પત્રક '!D74</f>
        <v/>
      </c>
      <c r="AK68" s="22">
        <f>'વાર્ષિક પરિણામ પત્રક '!BF74</f>
        <v>0</v>
      </c>
      <c r="AL68" s="22">
        <f>RANK(AK68,AK2:AK71)</f>
        <v>1</v>
      </c>
      <c r="AM68" s="22">
        <f t="shared" si="19"/>
        <v>1</v>
      </c>
      <c r="AO68" s="363" t="str">
        <f>'વાર્ષિક પરિણામ પત્રક '!D74</f>
        <v/>
      </c>
      <c r="AP68" s="22">
        <f>'વાર્ષિક પરિણામ પત્રક '!BN74</f>
        <v>0</v>
      </c>
      <c r="AQ68" s="22">
        <f>RANK(AP68,AP2:AP71)</f>
        <v>1</v>
      </c>
      <c r="AR68" s="22">
        <f t="shared" si="20"/>
        <v>1</v>
      </c>
      <c r="AT68" s="363" t="str">
        <f>'વાર્ષિક પરિણામ પત્રક '!D74</f>
        <v/>
      </c>
      <c r="AU68" s="22">
        <f>'વાર્ષિક પરિણામ પત્રક '!BS74</f>
        <v>0</v>
      </c>
      <c r="AV68" s="22">
        <f>RANK(AU68,AU2:AU71)</f>
        <v>2</v>
      </c>
      <c r="AW68" s="22">
        <f t="shared" si="21"/>
        <v>2</v>
      </c>
    </row>
    <row r="69" spans="1:49">
      <c r="A69" s="22">
        <v>68</v>
      </c>
      <c r="B69" s="363" t="str">
        <f>'વાર્ષિક પરિણામ પત્રક '!D75</f>
        <v/>
      </c>
      <c r="C69" s="22" t="str">
        <f>'વાર્ષિક પરિણામ પત્રક '!BT75</f>
        <v/>
      </c>
      <c r="D69" s="22">
        <f>'વાર્ષિક પરિણામ પત્રક '!BU75</f>
        <v>0</v>
      </c>
      <c r="E69" s="22">
        <f>RANK(D69,D2:D71)</f>
        <v>2</v>
      </c>
      <c r="F69" s="365">
        <f>'વાર્ષિક પરિણામ પત્રક '!BV75</f>
        <v>0</v>
      </c>
      <c r="G69" s="22">
        <f t="shared" si="12"/>
        <v>2</v>
      </c>
      <c r="H69" s="284" t="str">
        <f t="array" ref="H69">INDEX(B$2:B$71,SMALL(IF(E$2:E$71=G69,ROW(E$2:E$71)-ROW(G$2)+1),COUNTIF(G$2:G69,G69)))</f>
        <v/>
      </c>
      <c r="I69" s="365">
        <f t="shared" si="13"/>
        <v>0</v>
      </c>
      <c r="J69" s="22" t="str">
        <f t="shared" si="11"/>
        <v/>
      </c>
      <c r="K69" s="363" t="str">
        <f>'વાર્ષિક પરિણામ પત્રક '!D75</f>
        <v/>
      </c>
      <c r="L69" s="22">
        <f>'વાર્ષિક પરિણામ પત્રક '!N75</f>
        <v>0</v>
      </c>
      <c r="M69" s="22">
        <f>RANK(L69,L2:L71)</f>
        <v>1</v>
      </c>
      <c r="N69" s="22">
        <f t="shared" si="14"/>
        <v>1</v>
      </c>
      <c r="P69" s="363" t="str">
        <f>'વાર્ષિક પરિણામ પત્રક '!D75</f>
        <v/>
      </c>
      <c r="Q69" s="22">
        <f>'વાર્ષિક પરિણામ પત્રક '!Y75</f>
        <v>0</v>
      </c>
      <c r="R69" s="22">
        <f>RANK(Q69,Q2:Q71)</f>
        <v>1</v>
      </c>
      <c r="S69" s="22">
        <f t="shared" si="15"/>
        <v>1</v>
      </c>
      <c r="U69" s="363" t="str">
        <f>'વાર્ષિક પરિણામ પત્રક '!D75</f>
        <v/>
      </c>
      <c r="V69" s="22">
        <f>'વાર્ષિક પરિણામ પત્રક '!AG75</f>
        <v>0</v>
      </c>
      <c r="W69" s="22">
        <f>RANK(V69,V2:V71)</f>
        <v>1</v>
      </c>
      <c r="X69" s="22">
        <f t="shared" si="16"/>
        <v>1</v>
      </c>
      <c r="Z69" s="363" t="str">
        <f>'વાર્ષિક પરિણામ પત્રક '!D75</f>
        <v/>
      </c>
      <c r="AA69" s="22">
        <f>'વાર્ષિક પરિણામ પત્રક '!AO75</f>
        <v>0</v>
      </c>
      <c r="AB69" s="22">
        <f>RANK(AA69,AA2:AA71)</f>
        <v>1</v>
      </c>
      <c r="AC69" s="22">
        <f t="shared" si="17"/>
        <v>1</v>
      </c>
      <c r="AE69" s="363" t="str">
        <f>'વાર્ષિક પરિણામ પત્રક '!D75</f>
        <v/>
      </c>
      <c r="AF69" s="22">
        <f>'વાર્ષિક પરિણામ પત્રક '!AX75</f>
        <v>0</v>
      </c>
      <c r="AG69" s="22">
        <f>RANK(AF69,AF2:AF71)</f>
        <v>1</v>
      </c>
      <c r="AH69" s="22">
        <f t="shared" si="18"/>
        <v>1</v>
      </c>
      <c r="AJ69" s="363" t="str">
        <f>'વાર્ષિક પરિણામ પત્રક '!D75</f>
        <v/>
      </c>
      <c r="AK69" s="22">
        <f>'વાર્ષિક પરિણામ પત્રક '!BF75</f>
        <v>0</v>
      </c>
      <c r="AL69" s="22">
        <f>RANK(AK69,AK2:AK71)</f>
        <v>1</v>
      </c>
      <c r="AM69" s="22">
        <f t="shared" si="19"/>
        <v>1</v>
      </c>
      <c r="AO69" s="363" t="str">
        <f>'વાર્ષિક પરિણામ પત્રક '!D75</f>
        <v/>
      </c>
      <c r="AP69" s="22">
        <f>'વાર્ષિક પરિણામ પત્રક '!BN75</f>
        <v>0</v>
      </c>
      <c r="AQ69" s="22">
        <f>RANK(AP69,AP2:AP71)</f>
        <v>1</v>
      </c>
      <c r="AR69" s="22">
        <f t="shared" si="20"/>
        <v>1</v>
      </c>
      <c r="AT69" s="363" t="str">
        <f>'વાર્ષિક પરિણામ પત્રક '!D75</f>
        <v/>
      </c>
      <c r="AU69" s="22">
        <f>'વાર્ષિક પરિણામ પત્રક '!BS75</f>
        <v>0</v>
      </c>
      <c r="AV69" s="22">
        <f>RANK(AU69,AU2:AU71)</f>
        <v>2</v>
      </c>
      <c r="AW69" s="22">
        <f t="shared" si="21"/>
        <v>2</v>
      </c>
    </row>
    <row r="70" spans="1:49">
      <c r="A70" s="22">
        <v>69</v>
      </c>
      <c r="B70" s="363" t="str">
        <f>'વાર્ષિક પરિણામ પત્રક '!D76</f>
        <v/>
      </c>
      <c r="C70" s="22" t="str">
        <f>'વાર્ષિક પરિણામ પત્રક '!BT76</f>
        <v/>
      </c>
      <c r="D70" s="22">
        <f>'વાર્ષિક પરિણામ પત્રક '!BU76</f>
        <v>0</v>
      </c>
      <c r="E70" s="22">
        <f>RANK(D70,D2:D71)</f>
        <v>2</v>
      </c>
      <c r="F70" s="365">
        <f>'વાર્ષિક પરિણામ પત્રક '!BV76</f>
        <v>0</v>
      </c>
      <c r="G70" s="22">
        <f t="shared" si="12"/>
        <v>2</v>
      </c>
      <c r="H70" s="284" t="str">
        <f t="array" ref="H70">INDEX(B$2:B$71,SMALL(IF(E$2:E$71=G70,ROW(E$2:E$71)-ROW(G$2)+1),COUNTIF(G$2:G70,G70)))</f>
        <v/>
      </c>
      <c r="I70" s="365">
        <f t="shared" si="13"/>
        <v>0</v>
      </c>
      <c r="J70" s="22" t="str">
        <f t="shared" si="11"/>
        <v/>
      </c>
      <c r="K70" s="363" t="str">
        <f>'વાર્ષિક પરિણામ પત્રક '!D76</f>
        <v/>
      </c>
      <c r="L70" s="22">
        <f>'વાર્ષિક પરિણામ પત્રક '!N76</f>
        <v>0</v>
      </c>
      <c r="M70" s="22">
        <f>RANK(L70,L2:L71)</f>
        <v>1</v>
      </c>
      <c r="N70" s="22">
        <f t="shared" si="14"/>
        <v>1</v>
      </c>
      <c r="P70" s="363" t="str">
        <f>'વાર્ષિક પરિણામ પત્રક '!D76</f>
        <v/>
      </c>
      <c r="Q70" s="22">
        <f>'વાર્ષિક પરિણામ પત્રક '!Y76</f>
        <v>0</v>
      </c>
      <c r="R70" s="22">
        <f>RANK(Q70,Q2:Q71)</f>
        <v>1</v>
      </c>
      <c r="S70" s="22">
        <f t="shared" si="15"/>
        <v>1</v>
      </c>
      <c r="U70" s="363" t="str">
        <f>'વાર્ષિક પરિણામ પત્રક '!D76</f>
        <v/>
      </c>
      <c r="V70" s="22">
        <f>'વાર્ષિક પરિણામ પત્રક '!AG76</f>
        <v>0</v>
      </c>
      <c r="W70" s="22">
        <f>RANK(V70,V2:V71)</f>
        <v>1</v>
      </c>
      <c r="X70" s="22">
        <f t="shared" si="16"/>
        <v>1</v>
      </c>
      <c r="Z70" s="363" t="str">
        <f>'વાર્ષિક પરિણામ પત્રક '!D76</f>
        <v/>
      </c>
      <c r="AA70" s="22">
        <f>'વાર્ષિક પરિણામ પત્રક '!AO76</f>
        <v>0</v>
      </c>
      <c r="AB70" s="22">
        <f>RANK(AA70,AA2:AA71)</f>
        <v>1</v>
      </c>
      <c r="AC70" s="22">
        <f t="shared" si="17"/>
        <v>1</v>
      </c>
      <c r="AE70" s="363" t="str">
        <f>'વાર્ષિક પરિણામ પત્રક '!D76</f>
        <v/>
      </c>
      <c r="AF70" s="22">
        <f>'વાર્ષિક પરિણામ પત્રક '!AX76</f>
        <v>0</v>
      </c>
      <c r="AG70" s="22">
        <f>RANK(AF70,AF2:AF71)</f>
        <v>1</v>
      </c>
      <c r="AH70" s="22">
        <f t="shared" si="18"/>
        <v>1</v>
      </c>
      <c r="AJ70" s="363" t="str">
        <f>'વાર્ષિક પરિણામ પત્રક '!D76</f>
        <v/>
      </c>
      <c r="AK70" s="22">
        <f>'વાર્ષિક પરિણામ પત્રક '!BF76</f>
        <v>0</v>
      </c>
      <c r="AL70" s="22">
        <f>RANK(AK70,AK2:AK71)</f>
        <v>1</v>
      </c>
      <c r="AM70" s="22">
        <f t="shared" si="19"/>
        <v>1</v>
      </c>
      <c r="AO70" s="363" t="str">
        <f>'વાર્ષિક પરિણામ પત્રક '!D76</f>
        <v/>
      </c>
      <c r="AP70" s="22">
        <f>'વાર્ષિક પરિણામ પત્રક '!BN76</f>
        <v>0</v>
      </c>
      <c r="AQ70" s="22">
        <f>RANK(AP70,AP2:AP71)</f>
        <v>1</v>
      </c>
      <c r="AR70" s="22">
        <f t="shared" si="20"/>
        <v>1</v>
      </c>
      <c r="AT70" s="363" t="str">
        <f>'વાર્ષિક પરિણામ પત્રક '!D76</f>
        <v/>
      </c>
      <c r="AU70" s="22">
        <f>'વાર્ષિક પરિણામ પત્રક '!BS76</f>
        <v>0</v>
      </c>
      <c r="AV70" s="22">
        <f>RANK(AU70,AU2:AU71)</f>
        <v>2</v>
      </c>
      <c r="AW70" s="22">
        <f t="shared" si="21"/>
        <v>2</v>
      </c>
    </row>
    <row r="71" spans="1:49">
      <c r="A71" s="22">
        <v>70</v>
      </c>
      <c r="B71" s="363" t="str">
        <f>'વાર્ષિક પરિણામ પત્રક '!D77</f>
        <v/>
      </c>
      <c r="C71" s="22" t="str">
        <f>'વાર્ષિક પરિણામ પત્રક '!BT77</f>
        <v/>
      </c>
      <c r="D71" s="22">
        <f>'વાર્ષિક પરિણામ પત્રક '!BU77</f>
        <v>0</v>
      </c>
      <c r="E71" s="22">
        <f>RANK(D71,D2:D71)</f>
        <v>2</v>
      </c>
      <c r="F71" s="365">
        <f>'વાર્ષિક પરિણામ પત્રક '!BV77</f>
        <v>0</v>
      </c>
      <c r="G71" s="22">
        <f t="shared" si="12"/>
        <v>2</v>
      </c>
      <c r="H71" s="284" t="str">
        <f t="array" ref="H71">INDEX(B$2:B$71,SMALL(IF(E$2:E$71=G71,ROW(E$2:E$71)-ROW(G$2)+1),COUNTIF(G$2:G71,G71)))</f>
        <v/>
      </c>
      <c r="I71" s="365">
        <f t="shared" si="13"/>
        <v>0</v>
      </c>
      <c r="J71" s="22" t="str">
        <f t="shared" si="11"/>
        <v/>
      </c>
      <c r="K71" s="363" t="str">
        <f>'વાર્ષિક પરિણામ પત્રક '!D77</f>
        <v/>
      </c>
      <c r="L71" s="22">
        <f>'વાર્ષિક પરિણામ પત્રક '!N77</f>
        <v>0</v>
      </c>
      <c r="M71" s="22">
        <f>RANK(L71,L2:L71)</f>
        <v>1</v>
      </c>
      <c r="N71" s="22">
        <f t="shared" si="14"/>
        <v>1</v>
      </c>
      <c r="P71" s="363" t="str">
        <f>'વાર્ષિક પરિણામ પત્રક '!D77</f>
        <v/>
      </c>
      <c r="Q71" s="22">
        <f>'વાર્ષિક પરિણામ પત્રક '!Y77</f>
        <v>0</v>
      </c>
      <c r="R71" s="22">
        <f>RANK(Q71,Q2:Q71)</f>
        <v>1</v>
      </c>
      <c r="S71" s="22">
        <f t="shared" si="15"/>
        <v>1</v>
      </c>
      <c r="U71" s="363" t="str">
        <f>'વાર્ષિક પરિણામ પત્રક '!D77</f>
        <v/>
      </c>
      <c r="V71" s="22">
        <f>'વાર્ષિક પરિણામ પત્રક '!AG77</f>
        <v>0</v>
      </c>
      <c r="W71" s="22">
        <f>RANK(V71,V2:V71)</f>
        <v>1</v>
      </c>
      <c r="X71" s="22">
        <f t="shared" si="16"/>
        <v>1</v>
      </c>
      <c r="Z71" s="363" t="str">
        <f>'વાર્ષિક પરિણામ પત્રક '!D77</f>
        <v/>
      </c>
      <c r="AA71" s="22">
        <f>'વાર્ષિક પરિણામ પત્રક '!AO77</f>
        <v>0</v>
      </c>
      <c r="AB71" s="22">
        <f>RANK(AA71,AA2:AA71)</f>
        <v>1</v>
      </c>
      <c r="AC71" s="22">
        <f t="shared" si="17"/>
        <v>1</v>
      </c>
      <c r="AE71" s="363" t="str">
        <f>'વાર્ષિક પરિણામ પત્રક '!D77</f>
        <v/>
      </c>
      <c r="AF71" s="22">
        <f>'વાર્ષિક પરિણામ પત્રક '!AX77</f>
        <v>0</v>
      </c>
      <c r="AG71" s="22">
        <f>RANK(AF71,AF2:AF71)</f>
        <v>1</v>
      </c>
      <c r="AH71" s="22">
        <f t="shared" si="18"/>
        <v>1</v>
      </c>
      <c r="AJ71" s="363" t="str">
        <f>'વાર્ષિક પરિણામ પત્રક '!D77</f>
        <v/>
      </c>
      <c r="AK71" s="22">
        <f>'વાર્ષિક પરિણામ પત્રક '!BF77</f>
        <v>0</v>
      </c>
      <c r="AL71" s="22">
        <f>RANK(AK71,AK2:AK71)</f>
        <v>1</v>
      </c>
      <c r="AM71" s="22">
        <f t="shared" si="19"/>
        <v>1</v>
      </c>
      <c r="AO71" s="363" t="str">
        <f>'વાર્ષિક પરિણામ પત્રક '!D77</f>
        <v/>
      </c>
      <c r="AP71" s="22">
        <f>'વાર્ષિક પરિણામ પત્રક '!BN77</f>
        <v>0</v>
      </c>
      <c r="AQ71" s="22">
        <f>RANK(AP71,AP2:AP71)</f>
        <v>1</v>
      </c>
      <c r="AR71" s="22">
        <f t="shared" si="20"/>
        <v>1</v>
      </c>
      <c r="AT71" s="363" t="str">
        <f>'વાર્ષિક પરિણામ પત્રક '!D77</f>
        <v/>
      </c>
      <c r="AU71" s="22">
        <f>'વાર્ષિક પરિણામ પત્રક '!BS77</f>
        <v>0</v>
      </c>
      <c r="AV71" s="22">
        <f>RANK(AU71,AU2:AU71)</f>
        <v>2</v>
      </c>
      <c r="AW71" s="22">
        <f t="shared" si="21"/>
        <v>2</v>
      </c>
    </row>
  </sheetData>
  <sheetProtection password="994C" sheet="1" objects="1" scenarios="1"/>
  <customSheetViews>
    <customSheetView guid="{EA6B0EC3-BB73-4DF1-A5C6-38A113AF26EE}" hiddenColumns="1" state="hidden" topLeftCell="AZ1">
      <selection activeCell="BG16" sqref="BG16"/>
      <pageMargins left="0.7" right="0.7" top="0.75" bottom="0.75" header="0.3" footer="0.3"/>
      <pageSetup paperSize="9" orientation="portrait" verticalDpi="0" r:id="rId1"/>
    </customSheetView>
  </customSheetViews>
  <pageMargins left="0.7" right="0.7" top="0.75" bottom="0.75" header="0.3" footer="0.3"/>
  <pageSetup paperSize="9" orientation="portrait" verticalDpi="0"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>
    <tabColor rgb="FFCC99FF"/>
  </sheetPr>
  <dimension ref="A1:M38"/>
  <sheetViews>
    <sheetView showGridLines="0" workbookViewId="0">
      <selection activeCell="I9" sqref="I9"/>
    </sheetView>
  </sheetViews>
  <sheetFormatPr defaultColWidth="0" defaultRowHeight="25.5" zeroHeight="1"/>
  <cols>
    <col min="1" max="1" width="3" style="295" customWidth="1"/>
    <col min="2" max="10" width="9.140625" style="295" customWidth="1"/>
    <col min="11" max="11" width="3" style="295" customWidth="1"/>
    <col min="12" max="13" width="8.85546875" style="295" customWidth="1"/>
    <col min="14" max="16384" width="8.85546875" style="295" hidden="1"/>
  </cols>
  <sheetData>
    <row r="1" spans="1:11">
      <c r="A1" s="325"/>
      <c r="B1" s="325"/>
      <c r="C1" s="325"/>
      <c r="D1" s="325"/>
      <c r="E1" s="325"/>
      <c r="F1" s="325"/>
      <c r="G1" s="325"/>
      <c r="H1" s="325"/>
      <c r="I1" s="325"/>
      <c r="J1" s="325"/>
      <c r="K1" s="326"/>
    </row>
    <row r="2" spans="1:11" ht="31.9" customHeight="1">
      <c r="A2" s="327"/>
      <c r="B2" s="329" t="s">
        <v>196</v>
      </c>
      <c r="C2" s="329"/>
      <c r="D2" s="329"/>
      <c r="E2" s="329"/>
      <c r="F2" s="329"/>
      <c r="G2" s="329"/>
      <c r="H2" s="330"/>
      <c r="I2" s="330"/>
      <c r="J2" s="330"/>
      <c r="K2" s="326"/>
    </row>
    <row r="3" spans="1:11">
      <c r="A3" s="325"/>
      <c r="B3" s="322"/>
      <c r="C3" s="322"/>
      <c r="D3" s="322"/>
      <c r="E3" s="322"/>
      <c r="F3" s="322"/>
      <c r="G3" s="322"/>
      <c r="H3" s="322"/>
      <c r="I3" s="322"/>
      <c r="J3" s="322"/>
      <c r="K3" s="326"/>
    </row>
    <row r="4" spans="1:11">
      <c r="A4" s="325" t="s">
        <v>186</v>
      </c>
      <c r="B4" s="877" t="s">
        <v>187</v>
      </c>
      <c r="C4" s="877"/>
      <c r="D4" s="877"/>
      <c r="E4" s="877"/>
      <c r="F4" s="877"/>
      <c r="G4" s="877"/>
      <c r="H4" s="877"/>
      <c r="I4" s="877"/>
      <c r="J4" s="877"/>
      <c r="K4" s="326"/>
    </row>
    <row r="5" spans="1:11">
      <c r="A5" s="325"/>
      <c r="B5" s="876" t="s">
        <v>189</v>
      </c>
      <c r="C5" s="876"/>
      <c r="D5" s="876"/>
      <c r="E5" s="876"/>
      <c r="F5" s="876"/>
      <c r="G5" s="876"/>
      <c r="H5" s="876"/>
      <c r="I5" s="876"/>
      <c r="J5" s="876"/>
      <c r="K5" s="326"/>
    </row>
    <row r="6" spans="1:11">
      <c r="A6" s="325"/>
      <c r="B6" s="322"/>
      <c r="C6" s="322"/>
      <c r="D6" s="322"/>
      <c r="E6" s="322"/>
      <c r="F6" s="322"/>
      <c r="G6" s="322"/>
      <c r="H6" s="322"/>
      <c r="I6" s="322"/>
      <c r="J6" s="322"/>
      <c r="K6" s="326"/>
    </row>
    <row r="7" spans="1:11">
      <c r="A7" s="325"/>
      <c r="B7" s="878" t="s">
        <v>188</v>
      </c>
      <c r="C7" s="878"/>
      <c r="D7" s="878"/>
      <c r="E7" s="878"/>
      <c r="F7" s="878"/>
      <c r="G7" s="878"/>
      <c r="H7" s="878"/>
      <c r="I7" s="878"/>
      <c r="J7" s="878"/>
      <c r="K7" s="326"/>
    </row>
    <row r="8" spans="1:11">
      <c r="A8" s="325"/>
      <c r="B8" s="875" t="s">
        <v>192</v>
      </c>
      <c r="C8" s="875"/>
      <c r="D8" s="875"/>
      <c r="E8" s="875"/>
      <c r="F8" s="875"/>
      <c r="G8" s="875"/>
      <c r="H8" s="875"/>
      <c r="I8" s="875"/>
      <c r="J8" s="875"/>
      <c r="K8" s="326"/>
    </row>
    <row r="9" spans="1:11">
      <c r="A9" s="325"/>
      <c r="B9" s="322"/>
      <c r="C9" s="322"/>
      <c r="D9" s="322"/>
      <c r="E9" s="322"/>
      <c r="F9" s="322"/>
      <c r="G9" s="322"/>
      <c r="H9" s="322"/>
      <c r="I9" s="322"/>
      <c r="J9" s="322"/>
      <c r="K9" s="326"/>
    </row>
    <row r="10" spans="1:11">
      <c r="A10" s="325"/>
      <c r="B10" s="878" t="s">
        <v>193</v>
      </c>
      <c r="C10" s="878"/>
      <c r="D10" s="878"/>
      <c r="E10" s="878"/>
      <c r="F10" s="878"/>
      <c r="G10" s="878"/>
      <c r="H10" s="878"/>
      <c r="I10" s="878"/>
      <c r="J10" s="878"/>
      <c r="K10" s="326"/>
    </row>
    <row r="11" spans="1:11">
      <c r="A11" s="325"/>
      <c r="B11" s="875" t="s">
        <v>194</v>
      </c>
      <c r="C11" s="876"/>
      <c r="D11" s="876"/>
      <c r="E11" s="876"/>
      <c r="F11" s="876"/>
      <c r="G11" s="876"/>
      <c r="H11" s="876"/>
      <c r="I11" s="876"/>
      <c r="J11" s="876"/>
      <c r="K11" s="326"/>
    </row>
    <row r="12" spans="1:11">
      <c r="A12" s="325"/>
      <c r="B12" s="322"/>
      <c r="C12" s="322"/>
      <c r="D12" s="322"/>
      <c r="E12" s="322"/>
      <c r="F12" s="322"/>
      <c r="G12" s="322"/>
      <c r="H12" s="322"/>
      <c r="I12" s="322"/>
      <c r="J12" s="322"/>
      <c r="K12" s="326"/>
    </row>
    <row r="13" spans="1:11">
      <c r="A13" s="325"/>
      <c r="B13" s="878" t="s">
        <v>190</v>
      </c>
      <c r="C13" s="878"/>
      <c r="D13" s="878"/>
      <c r="E13" s="878"/>
      <c r="F13" s="878"/>
      <c r="G13" s="878"/>
      <c r="H13" s="878"/>
      <c r="I13" s="878"/>
      <c r="J13" s="878"/>
      <c r="K13" s="326"/>
    </row>
    <row r="14" spans="1:11">
      <c r="A14" s="325"/>
      <c r="B14" s="878" t="s">
        <v>191</v>
      </c>
      <c r="C14" s="878"/>
      <c r="D14" s="878"/>
      <c r="E14" s="878"/>
      <c r="F14" s="878"/>
      <c r="G14" s="878"/>
      <c r="H14" s="878"/>
      <c r="I14" s="878"/>
      <c r="J14" s="878"/>
      <c r="K14" s="326"/>
    </row>
    <row r="15" spans="1:11">
      <c r="A15" s="325"/>
      <c r="B15" s="322"/>
      <c r="C15" s="322"/>
      <c r="D15" s="322"/>
      <c r="E15" s="322"/>
      <c r="F15" s="322"/>
      <c r="G15" s="322"/>
      <c r="H15" s="322"/>
      <c r="I15" s="322"/>
      <c r="J15" s="322"/>
      <c r="K15" s="326"/>
    </row>
    <row r="16" spans="1:11">
      <c r="A16" s="325"/>
      <c r="B16" s="879" t="s">
        <v>226</v>
      </c>
      <c r="C16" s="879"/>
      <c r="D16" s="879"/>
      <c r="E16" s="879"/>
      <c r="F16" s="879"/>
      <c r="G16" s="879"/>
      <c r="H16" s="879"/>
      <c r="I16" s="879"/>
      <c r="J16" s="879"/>
      <c r="K16" s="326"/>
    </row>
    <row r="17" spans="1:11">
      <c r="A17" s="325"/>
      <c r="B17" s="876" t="s">
        <v>227</v>
      </c>
      <c r="C17" s="876"/>
      <c r="D17" s="876"/>
      <c r="E17" s="876"/>
      <c r="F17" s="876"/>
      <c r="G17" s="876"/>
      <c r="H17" s="876"/>
      <c r="I17" s="876"/>
      <c r="J17" s="876"/>
      <c r="K17" s="326"/>
    </row>
    <row r="18" spans="1:11">
      <c r="A18" s="325"/>
      <c r="B18" s="322"/>
      <c r="C18" s="322"/>
      <c r="D18" s="322"/>
      <c r="E18" s="322"/>
      <c r="F18" s="322"/>
      <c r="G18" s="322"/>
      <c r="H18" s="322"/>
      <c r="I18" s="322"/>
      <c r="J18" s="322"/>
      <c r="K18" s="326"/>
    </row>
    <row r="19" spans="1:11">
      <c r="A19" s="325"/>
      <c r="B19" s="878" t="s">
        <v>209</v>
      </c>
      <c r="C19" s="878"/>
      <c r="D19" s="878"/>
      <c r="E19" s="878"/>
      <c r="F19" s="878"/>
      <c r="G19" s="878"/>
      <c r="H19" s="878"/>
      <c r="I19" s="878"/>
      <c r="J19" s="878"/>
      <c r="K19" s="326"/>
    </row>
    <row r="20" spans="1:11">
      <c r="A20" s="325"/>
      <c r="B20" s="876" t="s">
        <v>210</v>
      </c>
      <c r="C20" s="876"/>
      <c r="D20" s="876"/>
      <c r="E20" s="876"/>
      <c r="F20" s="876"/>
      <c r="G20" s="876"/>
      <c r="H20" s="876"/>
      <c r="I20" s="876"/>
      <c r="J20" s="876"/>
      <c r="K20" s="326"/>
    </row>
    <row r="21" spans="1:11">
      <c r="A21" s="326"/>
      <c r="B21" s="323"/>
      <c r="C21" s="323"/>
      <c r="D21" s="323"/>
      <c r="E21" s="323"/>
      <c r="F21" s="323"/>
      <c r="G21" s="323"/>
      <c r="H21" s="323"/>
      <c r="I21" s="323"/>
      <c r="J21" s="323"/>
      <c r="K21" s="326"/>
    </row>
    <row r="22" spans="1:11">
      <c r="A22" s="326"/>
      <c r="B22" s="878" t="s">
        <v>195</v>
      </c>
      <c r="C22" s="878"/>
      <c r="D22" s="878"/>
      <c r="E22" s="878"/>
      <c r="F22" s="878"/>
      <c r="G22" s="878"/>
      <c r="H22" s="878"/>
      <c r="I22" s="878"/>
      <c r="J22" s="878"/>
      <c r="K22" s="326"/>
    </row>
    <row r="23" spans="1:11">
      <c r="A23" s="326"/>
      <c r="B23" s="323"/>
      <c r="C23" s="323"/>
      <c r="D23" s="323"/>
      <c r="E23" s="323"/>
      <c r="F23" s="323"/>
      <c r="G23" s="323"/>
      <c r="H23" s="323"/>
      <c r="I23" s="323"/>
      <c r="J23" s="323"/>
      <c r="K23" s="326"/>
    </row>
    <row r="24" spans="1:11">
      <c r="A24" s="326"/>
      <c r="B24" s="878" t="s">
        <v>228</v>
      </c>
      <c r="C24" s="878"/>
      <c r="D24" s="878"/>
      <c r="E24" s="878"/>
      <c r="F24" s="878"/>
      <c r="G24" s="878"/>
      <c r="H24" s="878"/>
      <c r="I24" s="878"/>
      <c r="J24" s="878"/>
      <c r="K24" s="326"/>
    </row>
    <row r="25" spans="1:11">
      <c r="A25" s="326"/>
      <c r="B25" s="876" t="s">
        <v>229</v>
      </c>
      <c r="C25" s="876"/>
      <c r="D25" s="876"/>
      <c r="E25" s="876"/>
      <c r="F25" s="876"/>
      <c r="G25" s="876"/>
      <c r="H25" s="876"/>
      <c r="I25" s="876"/>
      <c r="J25" s="876"/>
      <c r="K25" s="326"/>
    </row>
    <row r="26" spans="1:11">
      <c r="A26" s="326"/>
      <c r="B26" s="323"/>
      <c r="C26" s="323"/>
      <c r="D26" s="323"/>
      <c r="E26" s="323"/>
      <c r="F26" s="323"/>
      <c r="G26" s="323"/>
      <c r="H26" s="323"/>
      <c r="I26" s="323"/>
      <c r="J26" s="323"/>
      <c r="K26" s="326"/>
    </row>
    <row r="27" spans="1:11" ht="31.5">
      <c r="A27" s="326"/>
      <c r="B27" s="873" t="s">
        <v>208</v>
      </c>
      <c r="C27" s="874"/>
      <c r="D27" s="874"/>
      <c r="E27" s="874"/>
      <c r="F27" s="874"/>
      <c r="G27" s="874"/>
      <c r="H27" s="874"/>
      <c r="I27" s="874"/>
      <c r="J27" s="874"/>
      <c r="K27" s="326"/>
    </row>
    <row r="28" spans="1:11">
      <c r="A28" s="326"/>
      <c r="B28" s="328"/>
      <c r="C28" s="328"/>
      <c r="D28" s="328"/>
      <c r="E28" s="328"/>
      <c r="F28" s="328"/>
      <c r="G28" s="328"/>
      <c r="H28" s="328"/>
      <c r="I28" s="328"/>
      <c r="J28" s="328"/>
      <c r="K28" s="326"/>
    </row>
    <row r="29" spans="1:11">
      <c r="A29" s="326"/>
      <c r="B29" s="328"/>
      <c r="C29" s="328"/>
      <c r="D29" s="328"/>
      <c r="E29" s="328"/>
      <c r="F29" s="328"/>
      <c r="G29" s="328"/>
      <c r="H29" s="328"/>
      <c r="I29" s="328"/>
      <c r="J29" s="328"/>
      <c r="K29" s="326"/>
    </row>
    <row r="30" spans="1:11">
      <c r="A30" s="326"/>
      <c r="B30" s="320"/>
      <c r="C30" s="320"/>
      <c r="D30" s="320"/>
      <c r="E30" s="320"/>
      <c r="F30" s="320"/>
      <c r="G30" s="320"/>
      <c r="H30" s="320"/>
      <c r="I30" s="320"/>
      <c r="J30" s="320"/>
      <c r="K30" s="326"/>
    </row>
    <row r="31" spans="1:11">
      <c r="B31" s="321"/>
      <c r="C31" s="321"/>
      <c r="D31" s="321"/>
      <c r="E31" s="321"/>
      <c r="F31" s="321"/>
      <c r="G31" s="321"/>
      <c r="H31" s="321"/>
      <c r="I31" s="321"/>
      <c r="J31" s="321"/>
    </row>
    <row r="32" spans="1:11" hidden="1">
      <c r="B32" s="321"/>
      <c r="C32" s="321"/>
      <c r="D32" s="321"/>
      <c r="E32" s="321"/>
      <c r="F32" s="321"/>
      <c r="G32" s="321"/>
      <c r="H32" s="321"/>
      <c r="I32" s="321"/>
      <c r="J32" s="321"/>
    </row>
    <row r="33" spans="2:10" hidden="1">
      <c r="B33" s="321"/>
      <c r="C33" s="321"/>
      <c r="D33" s="321"/>
      <c r="E33" s="321"/>
      <c r="F33" s="321"/>
      <c r="G33" s="321"/>
      <c r="H33" s="321"/>
      <c r="I33" s="321"/>
      <c r="J33" s="321"/>
    </row>
    <row r="34" spans="2:10" hidden="1">
      <c r="B34" s="321"/>
      <c r="C34" s="321"/>
      <c r="D34" s="321"/>
      <c r="E34" s="321"/>
      <c r="F34" s="321"/>
      <c r="G34" s="321"/>
      <c r="H34" s="321"/>
      <c r="I34" s="321"/>
      <c r="J34" s="321"/>
    </row>
    <row r="35" spans="2:10" hidden="1">
      <c r="B35" s="321"/>
      <c r="C35" s="321"/>
      <c r="D35" s="321"/>
      <c r="E35" s="321"/>
      <c r="F35" s="321"/>
      <c r="G35" s="321"/>
      <c r="H35" s="321"/>
      <c r="I35" s="321"/>
      <c r="J35" s="321"/>
    </row>
    <row r="36" spans="2:10" hidden="1">
      <c r="B36" s="321"/>
      <c r="C36" s="321"/>
      <c r="D36" s="321"/>
      <c r="E36" s="321"/>
      <c r="F36" s="321"/>
      <c r="G36" s="321"/>
      <c r="H36" s="321"/>
      <c r="I36" s="321"/>
      <c r="J36" s="321"/>
    </row>
    <row r="37" spans="2:10" hidden="1">
      <c r="B37" s="321"/>
      <c r="C37" s="321"/>
      <c r="D37" s="321"/>
      <c r="E37" s="321"/>
      <c r="F37" s="321"/>
      <c r="G37" s="321"/>
      <c r="H37" s="321"/>
      <c r="I37" s="321"/>
      <c r="J37" s="321"/>
    </row>
    <row r="38" spans="2:10" hidden="1">
      <c r="B38" s="321"/>
      <c r="C38" s="321"/>
      <c r="D38" s="321"/>
      <c r="E38" s="321"/>
      <c r="F38" s="321"/>
      <c r="G38" s="321"/>
      <c r="H38" s="321"/>
      <c r="I38" s="321"/>
      <c r="J38" s="321"/>
    </row>
  </sheetData>
  <sheetProtection password="994C" sheet="1" objects="1" scenarios="1"/>
  <customSheetViews>
    <customSheetView guid="{EA6B0EC3-BB73-4DF1-A5C6-38A113AF26EE}" showGridLines="0">
      <selection activeCell="B11" sqref="B11:J11"/>
      <pageMargins left="0.7" right="0.7" top="0.5" bottom="0.25" header="0.3" footer="0.3"/>
      <printOptions horizontalCentered="1"/>
      <pageSetup paperSize="9" orientation="portrait" verticalDpi="0" r:id="rId1"/>
    </customSheetView>
  </customSheetViews>
  <mergeCells count="16">
    <mergeCell ref="B27:J27"/>
    <mergeCell ref="B11:J11"/>
    <mergeCell ref="B4:J4"/>
    <mergeCell ref="B5:J5"/>
    <mergeCell ref="B7:J7"/>
    <mergeCell ref="B8:J8"/>
    <mergeCell ref="B10:J10"/>
    <mergeCell ref="B22:J22"/>
    <mergeCell ref="B24:J24"/>
    <mergeCell ref="B25:J25"/>
    <mergeCell ref="B13:J13"/>
    <mergeCell ref="B14:J14"/>
    <mergeCell ref="B16:J16"/>
    <mergeCell ref="B17:J17"/>
    <mergeCell ref="B19:J19"/>
    <mergeCell ref="B20:J20"/>
  </mergeCells>
  <hyperlinks>
    <hyperlink ref="B27" r:id="rId2"/>
  </hyperlinks>
  <printOptions horizontalCentered="1"/>
  <pageMargins left="0.7" right="0.7" top="0.5" bottom="0.25" header="0.3" footer="0.3"/>
  <pageSetup paperSize="9" orientation="portrait" verticalDpi="300" r:id="rId3"/>
  <drawing r:id="rId4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>
    <tabColor rgb="FF0000FF"/>
  </sheetPr>
  <dimension ref="A1:X43"/>
  <sheetViews>
    <sheetView workbookViewId="0">
      <selection activeCell="K10" sqref="K10"/>
    </sheetView>
  </sheetViews>
  <sheetFormatPr defaultColWidth="0" defaultRowHeight="13.5" zeroHeight="1"/>
  <cols>
    <col min="1" max="1" width="1.7109375" style="190" customWidth="1"/>
    <col min="2" max="2" width="10.7109375" style="190" customWidth="1"/>
    <col min="3" max="3" width="5" style="190" customWidth="1"/>
    <col min="4" max="4" width="7.140625" style="190" customWidth="1"/>
    <col min="5" max="5" width="9.140625" style="190" customWidth="1"/>
    <col min="6" max="6" width="14.140625" style="190" customWidth="1"/>
    <col min="7" max="7" width="6.42578125" style="190" customWidth="1"/>
    <col min="8" max="8" width="7" style="190" customWidth="1"/>
    <col min="9" max="9" width="7.42578125" style="190" customWidth="1"/>
    <col min="10" max="10" width="3.28515625" style="190" customWidth="1"/>
    <col min="11" max="11" width="4.28515625" style="190" customWidth="1"/>
    <col min="12" max="12" width="1.28515625" style="190" customWidth="1"/>
    <col min="13" max="13" width="4.28515625" style="190" customWidth="1"/>
    <col min="14" max="14" width="4.5703125" style="190" customWidth="1"/>
    <col min="15" max="15" width="8" style="190" customWidth="1"/>
    <col min="16" max="16" width="6.28515625" style="190" customWidth="1"/>
    <col min="17" max="17" width="7.28515625" style="190" customWidth="1"/>
    <col min="18" max="18" width="7.85546875" style="190" customWidth="1"/>
    <col min="19" max="19" width="8.5703125" style="190" hidden="1" customWidth="1"/>
    <col min="20" max="20" width="10" style="190" customWidth="1"/>
    <col min="21" max="21" width="13.42578125" style="190" customWidth="1"/>
    <col min="22" max="22" width="5" style="190" customWidth="1"/>
    <col min="23" max="23" width="1.140625" style="190" customWidth="1"/>
    <col min="24" max="24" width="0.85546875" style="190" customWidth="1"/>
    <col min="25" max="16384" width="9.140625" style="190" hidden="1"/>
  </cols>
  <sheetData>
    <row r="1" spans="1:23" ht="49.9" customHeight="1" thickBot="1">
      <c r="A1" s="189"/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265"/>
      <c r="P1" s="189"/>
      <c r="Q1" s="189"/>
      <c r="R1" s="189"/>
      <c r="S1" s="189"/>
      <c r="T1" s="189"/>
      <c r="U1" s="189"/>
      <c r="V1" s="189"/>
      <c r="W1" s="189"/>
    </row>
    <row r="2" spans="1:23" ht="35.450000000000003" customHeight="1">
      <c r="A2" s="191"/>
      <c r="B2" s="891" t="s">
        <v>56</v>
      </c>
      <c r="C2" s="891"/>
      <c r="D2" s="891"/>
      <c r="E2" s="891"/>
      <c r="F2" s="891"/>
      <c r="G2" s="891"/>
      <c r="H2" s="891"/>
      <c r="I2" s="891"/>
      <c r="J2" s="192"/>
      <c r="K2" s="189"/>
      <c r="L2" s="193"/>
      <c r="M2" s="778" t="s">
        <v>56</v>
      </c>
      <c r="N2" s="778"/>
      <c r="O2" s="778"/>
      <c r="P2" s="778"/>
      <c r="Q2" s="778"/>
      <c r="R2" s="778"/>
      <c r="S2" s="778"/>
      <c r="T2" s="778"/>
      <c r="U2" s="778"/>
      <c r="V2" s="778"/>
      <c r="W2" s="194"/>
    </row>
    <row r="3" spans="1:23" ht="30" customHeight="1">
      <c r="A3" s="195"/>
      <c r="B3" s="785" t="s">
        <v>102</v>
      </c>
      <c r="C3" s="785"/>
      <c r="D3" s="785"/>
      <c r="E3" s="785"/>
      <c r="F3" s="785"/>
      <c r="G3" s="786" t="str">
        <f>'વાર્ષિક ટાઇટલ પેઇઝ  '!D18</f>
        <v>;FAZSF\9F</v>
      </c>
      <c r="H3" s="786"/>
      <c r="I3" s="786"/>
      <c r="J3" s="196"/>
      <c r="K3" s="189"/>
      <c r="L3" s="197"/>
      <c r="M3" s="779" t="s">
        <v>57</v>
      </c>
      <c r="N3" s="779"/>
      <c r="O3" s="779"/>
      <c r="P3" s="779" t="str">
        <f>VLOOKUP(V5,'વાર્ષિક પરિણામ પત્રક '!C6:BW62,2,0)</f>
        <v/>
      </c>
      <c r="Q3" s="779"/>
      <c r="R3" s="779"/>
      <c r="S3" s="779"/>
      <c r="T3" s="779"/>
      <c r="U3" s="779"/>
      <c r="V3" s="369"/>
      <c r="W3" s="198"/>
    </row>
    <row r="4" spans="1:23" s="204" customFormat="1" ht="6.75" customHeight="1" thickBot="1">
      <c r="A4" s="199"/>
      <c r="B4" s="780"/>
      <c r="C4" s="780"/>
      <c r="D4" s="422"/>
      <c r="E4" s="783"/>
      <c r="F4" s="783"/>
      <c r="G4" s="422"/>
      <c r="H4" s="780"/>
      <c r="I4" s="780"/>
      <c r="J4" s="200"/>
      <c r="K4" s="201"/>
      <c r="L4" s="202"/>
      <c r="M4" s="183"/>
      <c r="N4" s="183"/>
      <c r="O4" s="183"/>
      <c r="P4" s="183"/>
      <c r="Q4" s="183"/>
      <c r="R4" s="183"/>
      <c r="S4" s="183"/>
      <c r="T4" s="183"/>
      <c r="U4" s="183"/>
      <c r="V4" s="183"/>
      <c r="W4" s="203"/>
    </row>
    <row r="5" spans="1:23" s="204" customFormat="1" ht="36.6" customHeight="1" thickTop="1" thickBot="1">
      <c r="A5" s="199"/>
      <c r="B5" s="780"/>
      <c r="C5" s="780"/>
      <c r="D5" s="232"/>
      <c r="E5" s="784" t="s">
        <v>58</v>
      </c>
      <c r="F5" s="784"/>
      <c r="G5" s="232"/>
      <c r="H5" s="780"/>
      <c r="I5" s="780"/>
      <c r="J5" s="200"/>
      <c r="K5" s="201"/>
      <c r="L5" s="202"/>
      <c r="M5" s="782" t="s">
        <v>59</v>
      </c>
      <c r="N5" s="782"/>
      <c r="O5" s="67">
        <f>IF('વાર્ષિક પરિણામ પત્રક '!$E3="","",'વાર્ષિક પરિણામ પત્રક '!E3)</f>
        <v>6</v>
      </c>
      <c r="P5" s="782" t="s">
        <v>82</v>
      </c>
      <c r="Q5" s="782"/>
      <c r="R5" s="66" t="str">
        <f>VLOOKUP(V5,'વાર્ષિક પરિણામ પત્રક '!C6:BW62,5,0)</f>
        <v/>
      </c>
      <c r="S5" s="66" t="str">
        <f>VLOOKUP(V5,'વાર્ષિક પરિણામ પત્રક '!C6:BW62,5,0)</f>
        <v/>
      </c>
      <c r="T5" s="892" t="s">
        <v>60</v>
      </c>
      <c r="U5" s="892"/>
      <c r="V5" s="386">
        <v>1</v>
      </c>
      <c r="W5" s="203"/>
    </row>
    <row r="6" spans="1:23" s="204" customFormat="1" ht="13.15" customHeight="1" thickTop="1">
      <c r="A6" s="199"/>
      <c r="B6" s="180"/>
      <c r="C6" s="180"/>
      <c r="D6" s="422"/>
      <c r="E6" s="780"/>
      <c r="F6" s="780"/>
      <c r="G6" s="180"/>
      <c r="H6" s="180"/>
      <c r="I6" s="180"/>
      <c r="J6" s="200"/>
      <c r="K6" s="201"/>
      <c r="L6" s="202"/>
      <c r="M6" s="205"/>
      <c r="N6" s="206"/>
      <c r="O6" s="206"/>
      <c r="P6" s="207"/>
      <c r="Q6" s="801" t="s">
        <v>61</v>
      </c>
      <c r="R6" s="802"/>
      <c r="S6" s="807" t="s">
        <v>62</v>
      </c>
      <c r="T6" s="807" t="s">
        <v>63</v>
      </c>
      <c r="U6" s="801" t="s">
        <v>64</v>
      </c>
      <c r="V6" s="802"/>
      <c r="W6" s="203"/>
    </row>
    <row r="7" spans="1:23" ht="15.6" customHeight="1">
      <c r="A7" s="195"/>
      <c r="B7" s="182"/>
      <c r="C7" s="182"/>
      <c r="D7" s="790" t="s">
        <v>65</v>
      </c>
      <c r="E7" s="790"/>
      <c r="F7" s="790"/>
      <c r="G7" s="790"/>
      <c r="H7" s="182"/>
      <c r="I7" s="182"/>
      <c r="J7" s="196"/>
      <c r="K7" s="189"/>
      <c r="L7" s="197"/>
      <c r="M7" s="791" t="s">
        <v>54</v>
      </c>
      <c r="N7" s="793" t="s">
        <v>66</v>
      </c>
      <c r="O7" s="793"/>
      <c r="P7" s="794"/>
      <c r="Q7" s="803"/>
      <c r="R7" s="804"/>
      <c r="S7" s="808"/>
      <c r="T7" s="808"/>
      <c r="U7" s="803"/>
      <c r="V7" s="804"/>
      <c r="W7" s="198"/>
    </row>
    <row r="8" spans="1:23" ht="15.6" customHeight="1">
      <c r="A8" s="195"/>
      <c r="B8" s="182"/>
      <c r="C8" s="182"/>
      <c r="D8" s="180"/>
      <c r="E8" s="180"/>
      <c r="F8" s="180"/>
      <c r="G8" s="182"/>
      <c r="H8" s="182"/>
      <c r="I8" s="182"/>
      <c r="J8" s="196"/>
      <c r="K8" s="189"/>
      <c r="L8" s="197"/>
      <c r="M8" s="792"/>
      <c r="N8" s="795"/>
      <c r="O8" s="795"/>
      <c r="P8" s="796"/>
      <c r="Q8" s="805"/>
      <c r="R8" s="806"/>
      <c r="S8" s="809"/>
      <c r="T8" s="809"/>
      <c r="U8" s="805"/>
      <c r="V8" s="806"/>
      <c r="W8" s="198"/>
    </row>
    <row r="9" spans="1:23" ht="31.15" customHeight="1">
      <c r="A9" s="195"/>
      <c r="B9" s="182"/>
      <c r="C9" s="182"/>
      <c r="D9" s="797" t="s">
        <v>157</v>
      </c>
      <c r="E9" s="797"/>
      <c r="F9" s="797"/>
      <c r="G9" s="797"/>
      <c r="H9" s="182"/>
      <c r="I9" s="182"/>
      <c r="J9" s="196"/>
      <c r="K9" s="189"/>
      <c r="L9" s="197"/>
      <c r="M9" s="368">
        <v>1</v>
      </c>
      <c r="N9" s="798" t="s">
        <v>4</v>
      </c>
      <c r="O9" s="799"/>
      <c r="P9" s="800"/>
      <c r="Q9" s="889">
        <v>200</v>
      </c>
      <c r="R9" s="890"/>
      <c r="S9" s="367">
        <f>VLOOKUP(V5,'વાર્ષિક પરિણામ પત્રક '!C6:BW77,12,0)</f>
        <v>0</v>
      </c>
      <c r="T9" s="367" t="str">
        <f>VLOOKUP(V5,'વાર્ષિક પરિણામ પત્રક '!C6:BW77,13,0)</f>
        <v/>
      </c>
      <c r="U9" s="789"/>
      <c r="V9" s="789"/>
      <c r="W9" s="198"/>
    </row>
    <row r="10" spans="1:23" ht="11.45" customHeight="1">
      <c r="A10" s="195"/>
      <c r="B10" s="182"/>
      <c r="C10" s="182"/>
      <c r="D10" s="182"/>
      <c r="E10" s="182"/>
      <c r="F10" s="182"/>
      <c r="G10" s="182"/>
      <c r="H10" s="182"/>
      <c r="I10" s="182"/>
      <c r="J10" s="196"/>
      <c r="K10" s="189"/>
      <c r="L10" s="197"/>
      <c r="M10" s="814">
        <v>2</v>
      </c>
      <c r="N10" s="816" t="s">
        <v>6</v>
      </c>
      <c r="O10" s="817"/>
      <c r="P10" s="818"/>
      <c r="Q10" s="883">
        <v>200</v>
      </c>
      <c r="R10" s="884"/>
      <c r="S10" s="775">
        <f>VLOOKUP(V5,'વાર્ષિક પરિણામ પત્રક '!C6:BW77,31,0)</f>
        <v>0</v>
      </c>
      <c r="T10" s="775" t="str">
        <f>VLOOKUP(V5,'વાર્ષિક પરિણામ પત્રક '!C6:BW77,32,0)</f>
        <v/>
      </c>
      <c r="U10" s="789"/>
      <c r="V10" s="789"/>
      <c r="W10" s="198"/>
    </row>
    <row r="11" spans="1:23" s="214" customFormat="1" ht="21.6" customHeight="1">
      <c r="A11" s="208"/>
      <c r="B11" s="209" t="s">
        <v>59</v>
      </c>
      <c r="C11" s="827">
        <f>O5</f>
        <v>6</v>
      </c>
      <c r="D11" s="827"/>
      <c r="E11" s="209"/>
      <c r="F11" s="209"/>
      <c r="G11" s="209"/>
      <c r="H11" s="421" t="s">
        <v>67</v>
      </c>
      <c r="I11" s="48" t="str">
        <f>IF('વાર્ષિક ટાઇટલ પેઇઝ  '!$O11="","",'વાર્ષિક ટાઇટલ પેઇઝ  '!O11)</f>
        <v>-</v>
      </c>
      <c r="J11" s="210"/>
      <c r="K11" s="211"/>
      <c r="L11" s="212"/>
      <c r="M11" s="815"/>
      <c r="N11" s="819"/>
      <c r="O11" s="820"/>
      <c r="P11" s="821"/>
      <c r="Q11" s="885"/>
      <c r="R11" s="886"/>
      <c r="S11" s="776"/>
      <c r="T11" s="776"/>
      <c r="U11" s="789"/>
      <c r="V11" s="789"/>
      <c r="W11" s="213"/>
    </row>
    <row r="12" spans="1:23" s="214" customFormat="1" ht="22.9" customHeight="1">
      <c r="A12" s="208"/>
      <c r="B12" s="209"/>
      <c r="C12" s="209"/>
      <c r="D12" s="420" t="s">
        <v>45</v>
      </c>
      <c r="E12" s="826" t="str">
        <f>IF('વાર્ષિક ટાઇટલ પેઇઝ  '!$K8="","",'વાર્ષિક ટાઇટલ પેઇઝ  '!K8)</f>
        <v/>
      </c>
      <c r="F12" s="826"/>
      <c r="G12" s="209"/>
      <c r="H12" s="209"/>
      <c r="I12" s="420"/>
      <c r="J12" s="210"/>
      <c r="K12" s="211"/>
      <c r="L12" s="212"/>
      <c r="M12" s="814">
        <v>3</v>
      </c>
      <c r="N12" s="816" t="s">
        <v>170</v>
      </c>
      <c r="O12" s="817"/>
      <c r="P12" s="818"/>
      <c r="Q12" s="883">
        <v>200</v>
      </c>
      <c r="R12" s="884"/>
      <c r="S12" s="775">
        <f>VLOOKUP(V5,'વાર્ષિક પરિણામ પત્રક '!C6:BW77,48,0)</f>
        <v>0</v>
      </c>
      <c r="T12" s="775" t="str">
        <f>VLOOKUP(V5,'વાર્ષિક પરિણામ પત્રક '!C6:BW77,49,0)</f>
        <v/>
      </c>
      <c r="U12" s="822"/>
      <c r="V12" s="823"/>
      <c r="W12" s="213"/>
    </row>
    <row r="13" spans="1:23" s="214" customFormat="1" ht="7.15" customHeight="1">
      <c r="A13" s="208"/>
      <c r="B13" s="209"/>
      <c r="C13" s="209"/>
      <c r="D13" s="420"/>
      <c r="E13" s="419"/>
      <c r="F13" s="419"/>
      <c r="G13" s="209"/>
      <c r="H13" s="209"/>
      <c r="I13" s="420"/>
      <c r="J13" s="210"/>
      <c r="K13" s="211"/>
      <c r="L13" s="212"/>
      <c r="M13" s="815"/>
      <c r="N13" s="819"/>
      <c r="O13" s="820"/>
      <c r="P13" s="821"/>
      <c r="Q13" s="885"/>
      <c r="R13" s="886"/>
      <c r="S13" s="776"/>
      <c r="T13" s="776"/>
      <c r="U13" s="824"/>
      <c r="V13" s="825"/>
      <c r="W13" s="213"/>
    </row>
    <row r="14" spans="1:23" s="214" customFormat="1" ht="25.9" customHeight="1">
      <c r="A14" s="208"/>
      <c r="B14" s="828" t="s">
        <v>68</v>
      </c>
      <c r="C14" s="828"/>
      <c r="D14" s="829" t="str">
        <f>IF('વાર્ષિક ટાઇટલ પેઇઝ  '!$F16="","",'વાર્ષિક ટાઇટલ પેઇઝ  '!F16)</f>
        <v>T,MN</v>
      </c>
      <c r="E14" s="829"/>
      <c r="F14" s="829"/>
      <c r="G14" s="209"/>
      <c r="H14" s="209"/>
      <c r="I14" s="209"/>
      <c r="J14" s="210"/>
      <c r="K14" s="211"/>
      <c r="L14" s="212"/>
      <c r="M14" s="98">
        <v>4</v>
      </c>
      <c r="N14" s="798" t="s">
        <v>95</v>
      </c>
      <c r="O14" s="799"/>
      <c r="P14" s="800"/>
      <c r="Q14" s="889">
        <v>200</v>
      </c>
      <c r="R14" s="890"/>
      <c r="S14" s="367">
        <f>VLOOKUP(V5,'વાર્ષિક પરિણામ પત્રક '!C6:BW77,64,0)</f>
        <v>0</v>
      </c>
      <c r="T14" s="367" t="str">
        <f>VLOOKUP(V5,'વાર્ષિક પરિણામ પત્રક '!C6:BX77,65,0)</f>
        <v/>
      </c>
      <c r="U14" s="787"/>
      <c r="V14" s="787"/>
      <c r="W14" s="213"/>
    </row>
    <row r="15" spans="1:23" s="214" customFormat="1" ht="9" customHeight="1">
      <c r="A15" s="208"/>
      <c r="B15" s="421"/>
      <c r="C15" s="421"/>
      <c r="D15" s="419"/>
      <c r="E15" s="419"/>
      <c r="F15" s="419"/>
      <c r="G15" s="209"/>
      <c r="H15" s="209"/>
      <c r="I15" s="209"/>
      <c r="J15" s="210"/>
      <c r="K15" s="211"/>
      <c r="L15" s="212"/>
      <c r="M15" s="814">
        <v>5</v>
      </c>
      <c r="N15" s="816" t="s">
        <v>5</v>
      </c>
      <c r="O15" s="817"/>
      <c r="P15" s="818"/>
      <c r="Q15" s="883">
        <v>200</v>
      </c>
      <c r="R15" s="884"/>
      <c r="S15" s="775">
        <f>VLOOKUP(V5,'વાર્ષિક પરિણામ પત્રક '!C6:BW77,23,0)</f>
        <v>0</v>
      </c>
      <c r="T15" s="775" t="str">
        <f>VLOOKUP(V5,'વાર્ષિક પરિણામ પત્રક '!C6:BX77,24,0)</f>
        <v/>
      </c>
      <c r="U15" s="810"/>
      <c r="V15" s="811"/>
      <c r="W15" s="213"/>
    </row>
    <row r="16" spans="1:23" s="214" customFormat="1" ht="22.15" customHeight="1">
      <c r="A16" s="208"/>
      <c r="B16" s="215" t="s">
        <v>49</v>
      </c>
      <c r="C16" s="829" t="str">
        <f>IF('વાર્ષિક ટાઇટલ પેઇઝ  '!$O17="","",'વાર્ષિક ટાઇટલ પેઇઝ  '!O17)</f>
        <v>T,MN</v>
      </c>
      <c r="D16" s="829"/>
      <c r="E16" s="829"/>
      <c r="F16" s="209"/>
      <c r="G16" s="209"/>
      <c r="H16" s="209"/>
      <c r="I16" s="209"/>
      <c r="J16" s="210"/>
      <c r="K16" s="211"/>
      <c r="L16" s="212"/>
      <c r="M16" s="815"/>
      <c r="N16" s="819"/>
      <c r="O16" s="820"/>
      <c r="P16" s="821"/>
      <c r="Q16" s="885"/>
      <c r="R16" s="886"/>
      <c r="S16" s="776"/>
      <c r="T16" s="776"/>
      <c r="U16" s="812"/>
      <c r="V16" s="813"/>
      <c r="W16" s="213"/>
    </row>
    <row r="17" spans="1:23" s="214" customFormat="1" ht="9.75" customHeight="1">
      <c r="A17" s="208"/>
      <c r="B17" s="215"/>
      <c r="C17" s="215"/>
      <c r="D17" s="419"/>
      <c r="E17" s="419"/>
      <c r="F17" s="209"/>
      <c r="G17" s="209"/>
      <c r="H17" s="209"/>
      <c r="I17" s="209"/>
      <c r="J17" s="210"/>
      <c r="K17" s="211"/>
      <c r="L17" s="212"/>
      <c r="M17" s="814">
        <v>6</v>
      </c>
      <c r="N17" s="816" t="s">
        <v>206</v>
      </c>
      <c r="O17" s="817"/>
      <c r="P17" s="818"/>
      <c r="Q17" s="883">
        <v>200</v>
      </c>
      <c r="R17" s="884"/>
      <c r="S17" s="775">
        <f>VLOOKUP(V5,'વાર્ષિક પરિણામ પત્રક '!C6:BW77,56,0)</f>
        <v>0</v>
      </c>
      <c r="T17" s="775" t="str">
        <f>VLOOKUP(V5,'વાર્ષિક પરિણામ પત્રક '!C6:BX77,57,0)</f>
        <v/>
      </c>
      <c r="U17" s="787"/>
      <c r="V17" s="787"/>
      <c r="W17" s="213"/>
    </row>
    <row r="18" spans="1:23" s="214" customFormat="1" ht="24">
      <c r="A18" s="208"/>
      <c r="B18" s="209" t="s">
        <v>69</v>
      </c>
      <c r="C18" s="829" t="str">
        <f>VLOOKUP(V5,'વાર્ષિક પરિણામ પત્રક '!C6:BW77,2,0)</f>
        <v/>
      </c>
      <c r="D18" s="829"/>
      <c r="E18" s="829"/>
      <c r="F18" s="829"/>
      <c r="G18" s="829"/>
      <c r="H18" s="829"/>
      <c r="I18" s="209"/>
      <c r="J18" s="210"/>
      <c r="K18" s="211"/>
      <c r="L18" s="212"/>
      <c r="M18" s="815"/>
      <c r="N18" s="819"/>
      <c r="O18" s="820"/>
      <c r="P18" s="821"/>
      <c r="Q18" s="885"/>
      <c r="R18" s="886"/>
      <c r="S18" s="776"/>
      <c r="T18" s="776"/>
      <c r="U18" s="787"/>
      <c r="V18" s="787"/>
      <c r="W18" s="213"/>
    </row>
    <row r="19" spans="1:23" s="223" customFormat="1" ht="18" customHeight="1">
      <c r="A19" s="216"/>
      <c r="B19" s="217"/>
      <c r="C19" s="850" t="s">
        <v>70</v>
      </c>
      <c r="D19" s="850"/>
      <c r="E19" s="850"/>
      <c r="F19" s="850"/>
      <c r="G19" s="850"/>
      <c r="H19" s="850"/>
      <c r="I19" s="218"/>
      <c r="J19" s="219"/>
      <c r="K19" s="220"/>
      <c r="L19" s="221"/>
      <c r="M19" s="814">
        <v>7</v>
      </c>
      <c r="N19" s="817" t="s">
        <v>7</v>
      </c>
      <c r="O19" s="817"/>
      <c r="P19" s="818"/>
      <c r="Q19" s="883">
        <v>200</v>
      </c>
      <c r="R19" s="884"/>
      <c r="S19" s="775">
        <f>VLOOKUP(V5,'વાર્ષિક પરિણામ પત્રક '!C6:BW77,39,0)</f>
        <v>0</v>
      </c>
      <c r="T19" s="775" t="str">
        <f>VLOOKUP(V5,'વાર્ષિક પરિણામ પત્રક '!C6:BX77,40,0)</f>
        <v/>
      </c>
      <c r="U19" s="788"/>
      <c r="V19" s="788"/>
      <c r="W19" s="222"/>
    </row>
    <row r="20" spans="1:23" ht="8.25" customHeight="1">
      <c r="A20" s="195"/>
      <c r="B20" s="182"/>
      <c r="C20" s="182"/>
      <c r="D20" s="182"/>
      <c r="E20" s="182"/>
      <c r="F20" s="182"/>
      <c r="G20" s="182"/>
      <c r="H20" s="182"/>
      <c r="I20" s="182"/>
      <c r="J20" s="196"/>
      <c r="K20" s="189"/>
      <c r="L20" s="197"/>
      <c r="M20" s="815"/>
      <c r="N20" s="820"/>
      <c r="O20" s="820"/>
      <c r="P20" s="821"/>
      <c r="Q20" s="885"/>
      <c r="R20" s="886"/>
      <c r="S20" s="776"/>
      <c r="T20" s="776"/>
      <c r="U20" s="788"/>
      <c r="V20" s="788"/>
      <c r="W20" s="198"/>
    </row>
    <row r="21" spans="1:23" s="214" customFormat="1" ht="25.9" customHeight="1">
      <c r="A21" s="208"/>
      <c r="B21" s="209" t="s">
        <v>71</v>
      </c>
      <c r="C21" s="846">
        <f>VLOOKUP(V5,'DATA ENTRY'!L3:Y72,14,0)</f>
        <v>0</v>
      </c>
      <c r="D21" s="846"/>
      <c r="E21" s="846"/>
      <c r="F21" s="846"/>
      <c r="G21" s="846"/>
      <c r="H21" s="846"/>
      <c r="I21" s="846"/>
      <c r="J21" s="210"/>
      <c r="K21" s="211"/>
      <c r="L21" s="212"/>
      <c r="M21" s="99">
        <v>8</v>
      </c>
      <c r="N21" s="847" t="s">
        <v>72</v>
      </c>
      <c r="O21" s="848"/>
      <c r="P21" s="849"/>
      <c r="Q21" s="887">
        <v>400</v>
      </c>
      <c r="R21" s="888"/>
      <c r="S21" s="367">
        <f>VLOOKUP(V5,'વાર્ષિક પરિણામ પત્રક '!C6:BW77,69,0)</f>
        <v>321</v>
      </c>
      <c r="T21" s="367" t="str">
        <f>VLOOKUP(V5,'વાર્ષિક પરિણામ પત્રક '!C6:BX77,70,0)</f>
        <v>A</v>
      </c>
      <c r="U21" s="787"/>
      <c r="V21" s="787"/>
      <c r="W21" s="213"/>
    </row>
    <row r="22" spans="1:23" s="214" customFormat="1" ht="25.9" customHeight="1">
      <c r="A22" s="208"/>
      <c r="B22" s="209"/>
      <c r="C22" s="845"/>
      <c r="D22" s="845"/>
      <c r="E22" s="845"/>
      <c r="F22" s="845"/>
      <c r="G22" s="845"/>
      <c r="H22" s="845"/>
      <c r="I22" s="209"/>
      <c r="J22" s="210"/>
      <c r="K22" s="211"/>
      <c r="L22" s="212"/>
      <c r="M22" s="798" t="s">
        <v>73</v>
      </c>
      <c r="N22" s="799"/>
      <c r="O22" s="799"/>
      <c r="P22" s="800"/>
      <c r="Q22" s="889">
        <v>1800</v>
      </c>
      <c r="R22" s="890"/>
      <c r="S22" s="367">
        <f>VLOOKUP(V5,'વાર્ષિક પરિણામ પત્રક '!C6:BW77,71,0)</f>
        <v>321</v>
      </c>
      <c r="T22" s="367" t="str">
        <f>VLOOKUP(V5,'વાર્ષિક પરિણામ પત્રક '!C6:BX77,73,0)</f>
        <v>E</v>
      </c>
      <c r="U22" s="787"/>
      <c r="V22" s="787"/>
      <c r="W22" s="213"/>
    </row>
    <row r="23" spans="1:23" s="214" customFormat="1" ht="30" customHeight="1">
      <c r="A23" s="208"/>
      <c r="B23" s="209" t="s">
        <v>75</v>
      </c>
      <c r="C23" s="844">
        <f>VLOOKUP(V5,'DATA ENTRY'!L3:V72,6,0)</f>
        <v>0</v>
      </c>
      <c r="D23" s="844"/>
      <c r="E23" s="843" t="s">
        <v>76</v>
      </c>
      <c r="F23" s="843"/>
      <c r="G23" s="894">
        <f>VLOOKUP(V5,'DATA ENTRY'!L3:V72,7,0)</f>
        <v>0</v>
      </c>
      <c r="H23" s="894"/>
      <c r="I23" s="894"/>
      <c r="J23" s="210"/>
      <c r="K23" s="211"/>
      <c r="L23" s="212"/>
      <c r="M23" s="880" t="s">
        <v>74</v>
      </c>
      <c r="N23" s="880"/>
      <c r="O23" s="779" t="str">
        <f>IF('વાર્ષિક ટાઇટલ પેઇઝ  '!$F16="","",'વાર્ષિક ટાઇટલ પેઇઝ  '!F16)</f>
        <v>T,MN</v>
      </c>
      <c r="P23" s="779"/>
      <c r="Q23" s="779"/>
      <c r="R23" s="779"/>
      <c r="S23" s="779"/>
      <c r="T23" s="779"/>
      <c r="U23" s="533" t="s">
        <v>236</v>
      </c>
      <c r="V23" s="535">
        <f>VLOOKUP(V5,'વાર્ષિક પરિણામ પત્રક '!C6:BX77,72,0)</f>
        <v>17.833333333333332</v>
      </c>
      <c r="W23" s="213"/>
    </row>
    <row r="24" spans="1:23" ht="30" customHeight="1">
      <c r="A24" s="195"/>
      <c r="B24" s="893" t="s">
        <v>158</v>
      </c>
      <c r="C24" s="893"/>
      <c r="D24" s="893"/>
      <c r="E24" s="837">
        <f>VLOOKUP(V5,'DATA ENTRY'!L3:V72,10,0)</f>
        <v>0</v>
      </c>
      <c r="F24" s="837"/>
      <c r="G24" s="837"/>
      <c r="H24" s="837"/>
      <c r="I24" s="282"/>
      <c r="J24" s="283"/>
      <c r="K24" s="189"/>
      <c r="L24" s="197"/>
      <c r="M24" s="831" t="s">
        <v>77</v>
      </c>
      <c r="N24" s="831"/>
      <c r="O24" s="932" t="e">
        <f>'વાર્ષિક ટાઇટલ પેઇઝ  '!R18</f>
        <v>#NUM!</v>
      </c>
      <c r="P24" s="932"/>
      <c r="Q24" s="932"/>
      <c r="R24" s="184"/>
      <c r="S24" s="184"/>
      <c r="T24" s="184"/>
      <c r="U24" s="184"/>
      <c r="V24" s="184"/>
      <c r="W24" s="198"/>
    </row>
    <row r="25" spans="1:23" s="214" customFormat="1" ht="30" customHeight="1">
      <c r="A25" s="208"/>
      <c r="B25" s="828" t="s">
        <v>231</v>
      </c>
      <c r="C25" s="828"/>
      <c r="D25" s="828"/>
      <c r="E25" s="838">
        <f>VLOOKUP(V5,'DATA ENTRY'!L3:V72,11,0)</f>
        <v>0</v>
      </c>
      <c r="F25" s="838"/>
      <c r="G25" s="838"/>
      <c r="H25" s="838"/>
      <c r="I25" s="282"/>
      <c r="J25" s="283"/>
      <c r="K25" s="211"/>
      <c r="L25" s="212"/>
      <c r="M25" s="895"/>
      <c r="N25" s="895"/>
      <c r="O25" s="896"/>
      <c r="P25" s="896"/>
      <c r="Q25" s="184"/>
      <c r="R25" s="184"/>
      <c r="S25" s="184"/>
      <c r="T25" s="184"/>
      <c r="U25" s="793"/>
      <c r="V25" s="793"/>
      <c r="W25" s="213"/>
    </row>
    <row r="26" spans="1:23" s="214" customFormat="1" ht="30" customHeight="1">
      <c r="A26" s="208"/>
      <c r="B26" s="828" t="s">
        <v>232</v>
      </c>
      <c r="C26" s="828"/>
      <c r="D26" s="828"/>
      <c r="E26" s="828"/>
      <c r="F26" s="882">
        <f>VLOOKUP(V5,'DATA ENTRY'!L3:X72,12,0)</f>
        <v>0</v>
      </c>
      <c r="G26" s="882"/>
      <c r="H26" s="882"/>
      <c r="I26" s="882"/>
      <c r="J26" s="536"/>
      <c r="K26" s="211"/>
      <c r="L26" s="212"/>
      <c r="M26" s="369"/>
      <c r="N26" s="369"/>
      <c r="O26" s="238"/>
      <c r="P26" s="238"/>
      <c r="Q26" s="184"/>
      <c r="R26" s="184"/>
      <c r="S26" s="184"/>
      <c r="T26" s="184"/>
      <c r="U26" s="369"/>
      <c r="V26" s="369"/>
      <c r="W26" s="213"/>
    </row>
    <row r="27" spans="1:23" ht="30" customHeight="1">
      <c r="A27" s="195"/>
      <c r="B27" s="828" t="s">
        <v>233</v>
      </c>
      <c r="C27" s="828"/>
      <c r="D27" s="882">
        <f>VLOOKUP(V5,'DATA ENTRY'!L3:X72,13,0)</f>
        <v>0</v>
      </c>
      <c r="E27" s="882"/>
      <c r="F27" s="882"/>
      <c r="G27" s="534"/>
      <c r="H27" s="897"/>
      <c r="I27" s="897"/>
      <c r="J27" s="898"/>
      <c r="K27" s="189"/>
      <c r="L27" s="197"/>
      <c r="M27" s="793" t="s">
        <v>38</v>
      </c>
      <c r="N27" s="793"/>
      <c r="O27" s="793"/>
      <c r="P27" s="184"/>
      <c r="Q27" s="184"/>
      <c r="R27" s="184"/>
      <c r="S27" s="184"/>
      <c r="T27" s="184"/>
      <c r="U27" s="793" t="s">
        <v>39</v>
      </c>
      <c r="V27" s="793"/>
      <c r="W27" s="198"/>
    </row>
    <row r="28" spans="1:23" ht="7.5" customHeight="1" thickBot="1">
      <c r="A28" s="224"/>
      <c r="B28" s="234"/>
      <c r="C28" s="234"/>
      <c r="D28" s="233"/>
      <c r="E28" s="233"/>
      <c r="F28" s="233"/>
      <c r="G28" s="235"/>
      <c r="H28" s="225"/>
      <c r="I28" s="225"/>
      <c r="J28" s="226"/>
      <c r="K28" s="189"/>
      <c r="L28" s="227"/>
      <c r="M28" s="236"/>
      <c r="N28" s="236"/>
      <c r="O28" s="236"/>
      <c r="P28" s="228"/>
      <c r="Q28" s="228"/>
      <c r="R28" s="228"/>
      <c r="S28" s="228"/>
      <c r="T28" s="228"/>
      <c r="U28" s="236"/>
      <c r="V28" s="236"/>
      <c r="W28" s="229"/>
    </row>
    <row r="29" spans="1:23" ht="6" customHeight="1">
      <c r="A29" s="189"/>
      <c r="B29" s="230"/>
      <c r="C29" s="230"/>
      <c r="D29" s="230"/>
      <c r="E29" s="230"/>
      <c r="F29" s="230"/>
      <c r="G29" s="230"/>
      <c r="H29" s="230"/>
      <c r="I29" s="230"/>
      <c r="J29" s="189"/>
      <c r="K29" s="189"/>
      <c r="L29" s="189"/>
      <c r="M29" s="189"/>
      <c r="N29" s="189"/>
      <c r="O29" s="189"/>
      <c r="P29" s="189"/>
      <c r="Q29" s="189"/>
      <c r="R29" s="189"/>
      <c r="S29" s="189"/>
      <c r="T29" s="189"/>
      <c r="U29" s="189"/>
      <c r="V29" s="189"/>
      <c r="W29" s="189"/>
    </row>
    <row r="30" spans="1:23" ht="6.75" customHeight="1">
      <c r="B30" s="231"/>
      <c r="C30" s="231"/>
      <c r="D30" s="231"/>
      <c r="E30" s="231"/>
      <c r="F30" s="231"/>
      <c r="G30" s="231"/>
      <c r="H30" s="231"/>
      <c r="I30" s="231"/>
    </row>
    <row r="31" spans="1:23" hidden="1">
      <c r="B31" s="231"/>
      <c r="C31" s="231"/>
      <c r="D31" s="231"/>
      <c r="E31" s="231"/>
      <c r="F31" s="231"/>
      <c r="G31" s="231"/>
      <c r="H31" s="231"/>
      <c r="I31" s="231"/>
    </row>
    <row r="32" spans="1:23" hidden="1">
      <c r="B32" s="231"/>
      <c r="C32" s="231"/>
      <c r="D32" s="231"/>
      <c r="E32" s="231"/>
      <c r="F32" s="231"/>
      <c r="G32" s="231"/>
      <c r="H32" s="231"/>
      <c r="I32" s="231"/>
    </row>
    <row r="33" spans="2:9" hidden="1">
      <c r="B33" s="231"/>
      <c r="C33" s="231"/>
      <c r="D33" s="231"/>
      <c r="E33" s="231"/>
      <c r="F33" s="231"/>
      <c r="G33" s="231"/>
      <c r="H33" s="231"/>
      <c r="I33" s="231"/>
    </row>
    <row r="34" spans="2:9" hidden="1">
      <c r="B34" s="231"/>
      <c r="C34" s="231"/>
      <c r="D34" s="231"/>
      <c r="E34" s="231"/>
      <c r="F34" s="231"/>
      <c r="G34" s="231"/>
      <c r="H34" s="231"/>
      <c r="I34" s="231"/>
    </row>
    <row r="35" spans="2:9" hidden="1">
      <c r="B35" s="231"/>
      <c r="C35" s="231"/>
      <c r="D35" s="231"/>
      <c r="E35" s="231"/>
      <c r="F35" s="231"/>
      <c r="G35" s="231"/>
      <c r="H35" s="231"/>
      <c r="I35" s="231"/>
    </row>
    <row r="36" spans="2:9" hidden="1">
      <c r="B36" s="231"/>
      <c r="C36" s="231"/>
      <c r="D36" s="231"/>
      <c r="E36" s="231"/>
      <c r="F36" s="231"/>
      <c r="G36" s="231"/>
      <c r="H36" s="231"/>
      <c r="I36" s="231"/>
    </row>
    <row r="37" spans="2:9" hidden="1">
      <c r="B37" s="231"/>
      <c r="C37" s="231"/>
      <c r="D37" s="231"/>
      <c r="E37" s="231"/>
      <c r="F37" s="231"/>
      <c r="G37" s="231"/>
      <c r="H37" s="231"/>
      <c r="I37" s="231"/>
    </row>
    <row r="38" spans="2:9" hidden="1">
      <c r="B38" s="231"/>
      <c r="C38" s="231"/>
      <c r="D38" s="231"/>
      <c r="E38" s="231"/>
      <c r="F38" s="231"/>
      <c r="G38" s="231"/>
      <c r="H38" s="231"/>
      <c r="I38" s="231"/>
    </row>
    <row r="39" spans="2:9" hidden="1">
      <c r="B39" s="231"/>
      <c r="C39" s="231"/>
      <c r="D39" s="231"/>
      <c r="E39" s="231"/>
      <c r="F39" s="231"/>
      <c r="G39" s="231"/>
      <c r="H39" s="231"/>
      <c r="I39" s="231"/>
    </row>
    <row r="40" spans="2:9" hidden="1">
      <c r="B40" s="231"/>
      <c r="C40" s="231"/>
      <c r="D40" s="231"/>
      <c r="E40" s="231"/>
      <c r="F40" s="231"/>
      <c r="G40" s="231"/>
      <c r="H40" s="231"/>
      <c r="I40" s="231"/>
    </row>
    <row r="41" spans="2:9" hidden="1">
      <c r="B41" s="231"/>
      <c r="C41" s="231"/>
      <c r="D41" s="231"/>
      <c r="E41" s="231"/>
      <c r="F41" s="231"/>
      <c r="G41" s="231"/>
      <c r="H41" s="231"/>
      <c r="I41" s="231"/>
    </row>
    <row r="42" spans="2:9" hidden="1"/>
    <row r="43" spans="2:9" hidden="1"/>
  </sheetData>
  <sheetProtection password="994C" sheet="1" objects="1" scenarios="1" formatCells="0" formatColumns="0" formatRows="0"/>
  <mergeCells count="94">
    <mergeCell ref="U27:V27"/>
    <mergeCell ref="M25:N25"/>
    <mergeCell ref="O25:P25"/>
    <mergeCell ref="U25:V25"/>
    <mergeCell ref="B27:C27"/>
    <mergeCell ref="D27:F27"/>
    <mergeCell ref="H27:J27"/>
    <mergeCell ref="M27:O27"/>
    <mergeCell ref="U19:V20"/>
    <mergeCell ref="C21:I21"/>
    <mergeCell ref="N21:P21"/>
    <mergeCell ref="U21:V21"/>
    <mergeCell ref="C22:H22"/>
    <mergeCell ref="M22:P22"/>
    <mergeCell ref="U22:V22"/>
    <mergeCell ref="C19:H19"/>
    <mergeCell ref="M19:M20"/>
    <mergeCell ref="N19:P20"/>
    <mergeCell ref="S19:S20"/>
    <mergeCell ref="T19:T20"/>
    <mergeCell ref="U15:V16"/>
    <mergeCell ref="C16:E16"/>
    <mergeCell ref="M17:M18"/>
    <mergeCell ref="N17:P18"/>
    <mergeCell ref="S17:S18"/>
    <mergeCell ref="T17:T18"/>
    <mergeCell ref="U17:V18"/>
    <mergeCell ref="C18:H18"/>
    <mergeCell ref="M15:M16"/>
    <mergeCell ref="N15:P16"/>
    <mergeCell ref="S15:S16"/>
    <mergeCell ref="T15:T16"/>
    <mergeCell ref="Q15:R16"/>
    <mergeCell ref="Q17:R18"/>
    <mergeCell ref="C11:D11"/>
    <mergeCell ref="Q9:R9"/>
    <mergeCell ref="Q10:R11"/>
    <mergeCell ref="U12:V13"/>
    <mergeCell ref="B14:C14"/>
    <mergeCell ref="D14:F14"/>
    <mergeCell ref="N14:P14"/>
    <mergeCell ref="U14:V14"/>
    <mergeCell ref="E12:F12"/>
    <mergeCell ref="M12:M13"/>
    <mergeCell ref="N12:P13"/>
    <mergeCell ref="S12:S13"/>
    <mergeCell ref="T12:T13"/>
    <mergeCell ref="Q12:R13"/>
    <mergeCell ref="Q14:R14"/>
    <mergeCell ref="M10:M11"/>
    <mergeCell ref="N10:P11"/>
    <mergeCell ref="S10:S11"/>
    <mergeCell ref="T10:T11"/>
    <mergeCell ref="U10:V11"/>
    <mergeCell ref="P5:Q5"/>
    <mergeCell ref="Q6:R8"/>
    <mergeCell ref="N9:P9"/>
    <mergeCell ref="U9:V9"/>
    <mergeCell ref="E6:F6"/>
    <mergeCell ref="S6:S8"/>
    <mergeCell ref="T6:T8"/>
    <mergeCell ref="U6:V8"/>
    <mergeCell ref="D7:G7"/>
    <mergeCell ref="M7:M8"/>
    <mergeCell ref="N7:P8"/>
    <mergeCell ref="Q19:R20"/>
    <mergeCell ref="Q21:R21"/>
    <mergeCell ref="Q22:R22"/>
    <mergeCell ref="B2:I2"/>
    <mergeCell ref="M2:V2"/>
    <mergeCell ref="B3:F3"/>
    <mergeCell ref="G3:I3"/>
    <mergeCell ref="M3:O3"/>
    <mergeCell ref="P3:U3"/>
    <mergeCell ref="B4:C5"/>
    <mergeCell ref="E4:F4"/>
    <mergeCell ref="H4:I5"/>
    <mergeCell ref="E5:F5"/>
    <mergeCell ref="M5:N5"/>
    <mergeCell ref="T5:U5"/>
    <mergeCell ref="D9:G9"/>
    <mergeCell ref="M23:N23"/>
    <mergeCell ref="O23:T23"/>
    <mergeCell ref="B26:E26"/>
    <mergeCell ref="E25:H25"/>
    <mergeCell ref="F26:I26"/>
    <mergeCell ref="M24:N24"/>
    <mergeCell ref="B24:D24"/>
    <mergeCell ref="E24:H24"/>
    <mergeCell ref="C23:D23"/>
    <mergeCell ref="E23:F23"/>
    <mergeCell ref="G23:I23"/>
    <mergeCell ref="B25:D25"/>
    <mergeCell ref="O24:Q24"/>
  </mergeCells>
  <printOptions horizontalCentered="1" verticalCentered="1"/>
  <pageMargins left="0.25" right="0.25" top="0.25" bottom="0.25" header="0.3" footer="0.3"/>
  <pageSetup paperSize="9" orientation="landscape" blackAndWhite="1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/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>
    <tabColor rgb="FFC00000"/>
  </sheetPr>
  <dimension ref="A1:Y27"/>
  <sheetViews>
    <sheetView workbookViewId="0">
      <selection activeCell="H3" sqref="H3"/>
    </sheetView>
  </sheetViews>
  <sheetFormatPr defaultColWidth="0" defaultRowHeight="21" zeroHeight="1"/>
  <cols>
    <col min="1" max="1" width="1.7109375" style="424" customWidth="1"/>
    <col min="2" max="2" width="4.85546875" style="424" customWidth="1"/>
    <col min="3" max="3" width="9.85546875" style="424" customWidth="1"/>
    <col min="4" max="4" width="6.85546875" style="424" customWidth="1"/>
    <col min="5" max="5" width="10.42578125" style="424" customWidth="1"/>
    <col min="6" max="6" width="9.28515625" style="424" customWidth="1"/>
    <col min="7" max="7" width="13.7109375" style="424" customWidth="1"/>
    <col min="8" max="8" width="8" style="424" customWidth="1"/>
    <col min="9" max="9" width="5.140625" style="424" customWidth="1"/>
    <col min="10" max="10" width="1.7109375" style="424" customWidth="1"/>
    <col min="11" max="11" width="3.42578125" style="424" customWidth="1"/>
    <col min="12" max="12" width="1.7109375" style="424" customWidth="1"/>
    <col min="13" max="13" width="4.85546875" style="424" customWidth="1"/>
    <col min="14" max="14" width="9.85546875" style="424" customWidth="1"/>
    <col min="15" max="15" width="6.85546875" style="424" customWidth="1"/>
    <col min="16" max="16" width="10.42578125" style="424" customWidth="1"/>
    <col min="17" max="17" width="9.28515625" style="424" customWidth="1"/>
    <col min="18" max="18" width="13.7109375" style="424" customWidth="1"/>
    <col min="19" max="19" width="8" style="424" customWidth="1"/>
    <col min="20" max="20" width="5.140625" style="424" customWidth="1"/>
    <col min="21" max="23" width="1.7109375" style="424" customWidth="1"/>
    <col min="24" max="24" width="9.140625" style="424"/>
    <col min="25" max="25" width="4.42578125" style="424" customWidth="1"/>
    <col min="26" max="26" width="0" style="424" hidden="1" customWidth="1"/>
    <col min="27" max="16384" width="0" style="424" hidden="1"/>
  </cols>
  <sheetData>
    <row r="1" spans="1:25" ht="7.5" customHeight="1" thickBot="1">
      <c r="A1" s="446"/>
      <c r="B1" s="446"/>
      <c r="C1" s="446"/>
      <c r="D1" s="446"/>
      <c r="E1" s="446"/>
      <c r="F1" s="446"/>
      <c r="G1" s="446"/>
      <c r="H1" s="446"/>
      <c r="I1" s="446"/>
      <c r="J1" s="446"/>
      <c r="K1" s="447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23"/>
      <c r="W1" s="423"/>
      <c r="X1" s="423"/>
      <c r="Y1" s="423"/>
    </row>
    <row r="2" spans="1:25" ht="33.75" customHeight="1">
      <c r="A2" s="448"/>
      <c r="B2" s="918" t="s">
        <v>217</v>
      </c>
      <c r="C2" s="918"/>
      <c r="D2" s="918"/>
      <c r="E2" s="918"/>
      <c r="F2" s="918"/>
      <c r="G2" s="919" t="str">
        <f>IF('DATA ENTRY'!E3="","",'DATA ENTRY'!E3)</f>
        <v>;FAZSF\9F</v>
      </c>
      <c r="H2" s="919" t="e">
        <f>IF('વાર્ષિક પરિણામ પત્રક '!#REF!="","",'વાર્ષિક પરિણામ પત્રક '!#REF!)</f>
        <v>#REF!</v>
      </c>
      <c r="I2" s="449"/>
      <c r="J2" s="450"/>
      <c r="K2" s="447"/>
      <c r="L2" s="448"/>
      <c r="M2" s="920" t="s">
        <v>217</v>
      </c>
      <c r="N2" s="920"/>
      <c r="O2" s="920"/>
      <c r="P2" s="920"/>
      <c r="Q2" s="920"/>
      <c r="R2" s="921" t="str">
        <f>IF('DATA ENTRY'!E3="","",'DATA ENTRY'!E3)</f>
        <v>;FAZSF\9F</v>
      </c>
      <c r="S2" s="921" t="e">
        <f>IF('વાર્ષિક પરિણામ પત્રક '!#REF!="","",'વાર્ષિક પરિણામ પત્રક '!#REF!)</f>
        <v>#REF!</v>
      </c>
      <c r="T2" s="449"/>
      <c r="U2" s="450"/>
      <c r="V2" s="433"/>
      <c r="W2" s="433"/>
      <c r="X2" s="423"/>
      <c r="Y2" s="423"/>
    </row>
    <row r="3" spans="1:25" ht="31.5" customHeight="1">
      <c r="A3" s="451"/>
      <c r="B3" s="901" t="s">
        <v>223</v>
      </c>
      <c r="C3" s="901"/>
      <c r="D3" s="901"/>
      <c r="E3" s="901"/>
      <c r="F3" s="901"/>
      <c r="G3" s="452">
        <f>IF('DATA ENTRY'!G17="","",'DATA ENTRY'!G17)</f>
        <v>2026</v>
      </c>
      <c r="H3" s="452"/>
      <c r="I3" s="452"/>
      <c r="J3" s="439"/>
      <c r="K3" s="447"/>
      <c r="L3" s="451"/>
      <c r="M3" s="901" t="s">
        <v>223</v>
      </c>
      <c r="N3" s="901"/>
      <c r="O3" s="901"/>
      <c r="P3" s="901"/>
      <c r="Q3" s="901"/>
      <c r="R3" s="452">
        <f>IF('DATA ENTRY'!G17="","",'DATA ENTRY'!G17)</f>
        <v>2026</v>
      </c>
      <c r="S3" s="453"/>
      <c r="T3" s="453"/>
      <c r="U3" s="439"/>
      <c r="V3" s="433"/>
      <c r="W3" s="433"/>
      <c r="X3" s="423"/>
      <c r="Y3" s="423"/>
    </row>
    <row r="4" spans="1:25" ht="27">
      <c r="A4" s="451"/>
      <c r="B4" s="925" t="str">
        <f>IF('DATA ENTRY'!E4="","",'DATA ENTRY'!E4)</f>
        <v>T,MN</v>
      </c>
      <c r="C4" s="925"/>
      <c r="D4" s="925"/>
      <c r="E4" s="899" t="s">
        <v>224</v>
      </c>
      <c r="F4" s="899"/>
      <c r="G4" s="900" t="str">
        <f>IF('DATA ENTRY'!E6="","",'DATA ENTRY'!E6)</f>
        <v>T,MN</v>
      </c>
      <c r="H4" s="900"/>
      <c r="I4" s="900"/>
      <c r="J4" s="454"/>
      <c r="K4" s="447"/>
      <c r="L4" s="451"/>
      <c r="M4" s="925" t="str">
        <f>IF('DATA ENTRY'!E4="","",'DATA ENTRY'!E4)</f>
        <v>T,MN</v>
      </c>
      <c r="N4" s="925"/>
      <c r="O4" s="925"/>
      <c r="P4" s="899" t="s">
        <v>224</v>
      </c>
      <c r="Q4" s="899"/>
      <c r="R4" s="900" t="str">
        <f>IF('DATA ENTRY'!E6="","",'DATA ENTRY'!E6)</f>
        <v>T,MN</v>
      </c>
      <c r="S4" s="900"/>
      <c r="T4" s="900"/>
      <c r="U4" s="439"/>
      <c r="V4" s="433"/>
      <c r="W4" s="433"/>
      <c r="X4" s="423"/>
      <c r="Y4" s="423"/>
    </row>
    <row r="5" spans="1:25">
      <c r="A5" s="451"/>
      <c r="B5" s="926" t="s">
        <v>211</v>
      </c>
      <c r="C5" s="927"/>
      <c r="D5" s="922" t="str">
        <f>VLOOKUP(I7,'વાર્ષિક પરિણામ પત્રક '!C6:BW62,2,0)</f>
        <v/>
      </c>
      <c r="E5" s="922"/>
      <c r="F5" s="922"/>
      <c r="G5" s="922"/>
      <c r="H5" s="922"/>
      <c r="I5" s="455"/>
      <c r="J5" s="456"/>
      <c r="K5" s="447"/>
      <c r="L5" s="451"/>
      <c r="M5" s="926" t="s">
        <v>211</v>
      </c>
      <c r="N5" s="927"/>
      <c r="O5" s="922" t="str">
        <f>VLOOKUP(T7,'વાર્ષિક પરિણામ પત્રક '!C6:BW62,2,0)</f>
        <v/>
      </c>
      <c r="P5" s="923"/>
      <c r="Q5" s="923"/>
      <c r="R5" s="923"/>
      <c r="S5" s="923"/>
      <c r="T5" s="924"/>
      <c r="U5" s="439"/>
      <c r="V5" s="433"/>
      <c r="W5" s="433"/>
      <c r="X5" s="423"/>
      <c r="Y5" s="423"/>
    </row>
    <row r="6" spans="1:25">
      <c r="A6" s="451"/>
      <c r="B6" s="929" t="s">
        <v>76</v>
      </c>
      <c r="C6" s="930"/>
      <c r="D6" s="928">
        <f>VLOOKUP(I7,'DATA ENTRY'!L3:V72,7,0)</f>
        <v>0</v>
      </c>
      <c r="E6" s="928"/>
      <c r="F6" s="457"/>
      <c r="G6" s="458" t="s">
        <v>222</v>
      </c>
      <c r="H6" s="905">
        <f>VLOOKUP(I7,'DATA ENTRY'!L3:V72,6,0)</f>
        <v>0</v>
      </c>
      <c r="I6" s="906"/>
      <c r="J6" s="456"/>
      <c r="K6" s="447"/>
      <c r="L6" s="451"/>
      <c r="M6" s="929" t="s">
        <v>76</v>
      </c>
      <c r="N6" s="930"/>
      <c r="O6" s="905">
        <f>VLOOKUP(T7,'DATA ENTRY'!L3:V72,7,0)</f>
        <v>0</v>
      </c>
      <c r="P6" s="905"/>
      <c r="Q6" s="457"/>
      <c r="R6" s="458" t="s">
        <v>222</v>
      </c>
      <c r="S6" s="905">
        <f>VLOOKUP(T7,'DATA ENTRY'!L3:V72,6,0)</f>
        <v>0</v>
      </c>
      <c r="T6" s="906"/>
      <c r="U6" s="439"/>
      <c r="V6" s="433"/>
      <c r="W6" s="433"/>
      <c r="X6" s="423"/>
      <c r="Y6" s="423"/>
    </row>
    <row r="7" spans="1:25">
      <c r="A7" s="451"/>
      <c r="B7" s="908" t="s">
        <v>59</v>
      </c>
      <c r="C7" s="909"/>
      <c r="D7" s="459">
        <f>IF('વાર્ષિક પરિણામ પત્રક '!$E3="","",'વાર્ષિક પરિણામ પત્રક '!E3)</f>
        <v>6</v>
      </c>
      <c r="E7" s="460" t="s">
        <v>67</v>
      </c>
      <c r="F7" s="459" t="str">
        <f>IF('વાર્ષિક ટાઇટલ પેઇઝ  '!$O11="","",'વાર્ષિક ટાઇટલ પેઇઝ  '!O11)</f>
        <v>-</v>
      </c>
      <c r="G7" s="917" t="s">
        <v>212</v>
      </c>
      <c r="H7" s="917"/>
      <c r="I7" s="461">
        <v>1</v>
      </c>
      <c r="J7" s="439"/>
      <c r="K7" s="447"/>
      <c r="L7" s="451"/>
      <c r="M7" s="908" t="s">
        <v>59</v>
      </c>
      <c r="N7" s="909"/>
      <c r="O7" s="459">
        <f>IF('વાર્ષિક પરિણામ પત્રક '!$E3="","",'વાર્ષિક પરિણામ પત્રક '!E3)</f>
        <v>6</v>
      </c>
      <c r="P7" s="460" t="s">
        <v>67</v>
      </c>
      <c r="Q7" s="459" t="str">
        <f>IF('વાર્ષિક ટાઇટલ પેઇઝ  '!$O11="","",'વાર્ષિક ટાઇટલ પેઇઝ  '!O11)</f>
        <v>-</v>
      </c>
      <c r="R7" s="917" t="s">
        <v>212</v>
      </c>
      <c r="S7" s="917"/>
      <c r="T7" s="462">
        <f>I7+1</f>
        <v>2</v>
      </c>
      <c r="U7" s="439"/>
      <c r="V7" s="433"/>
      <c r="W7" s="433"/>
      <c r="X7" s="423"/>
      <c r="Y7" s="423"/>
    </row>
    <row r="8" spans="1:25" ht="7.5" customHeight="1">
      <c r="A8" s="451"/>
      <c r="B8" s="463"/>
      <c r="C8" s="463"/>
      <c r="D8" s="464"/>
      <c r="E8" s="464"/>
      <c r="F8" s="464"/>
      <c r="G8" s="464"/>
      <c r="H8" s="464"/>
      <c r="I8" s="464"/>
      <c r="J8" s="439"/>
      <c r="K8" s="447"/>
      <c r="L8" s="451"/>
      <c r="M8" s="463"/>
      <c r="N8" s="463"/>
      <c r="O8" s="464"/>
      <c r="P8" s="464"/>
      <c r="Q8" s="464"/>
      <c r="R8" s="464"/>
      <c r="S8" s="464"/>
      <c r="T8" s="464"/>
      <c r="U8" s="439"/>
      <c r="V8" s="433"/>
      <c r="W8" s="433"/>
      <c r="X8" s="423"/>
      <c r="Y8" s="423"/>
    </row>
    <row r="9" spans="1:25" ht="65.25" customHeight="1">
      <c r="A9" s="451"/>
      <c r="B9" s="902" t="s">
        <v>54</v>
      </c>
      <c r="C9" s="902" t="s">
        <v>148</v>
      </c>
      <c r="D9" s="907" t="s">
        <v>61</v>
      </c>
      <c r="E9" s="465" t="s">
        <v>230</v>
      </c>
      <c r="F9" s="465" t="s">
        <v>215</v>
      </c>
      <c r="G9" s="465" t="s">
        <v>220</v>
      </c>
      <c r="H9" s="907" t="s">
        <v>62</v>
      </c>
      <c r="I9" s="902" t="s">
        <v>218</v>
      </c>
      <c r="J9" s="466"/>
      <c r="K9" s="447"/>
      <c r="L9" s="451"/>
      <c r="M9" s="902" t="s">
        <v>54</v>
      </c>
      <c r="N9" s="902" t="s">
        <v>148</v>
      </c>
      <c r="O9" s="907" t="s">
        <v>61</v>
      </c>
      <c r="P9" s="465" t="s">
        <v>230</v>
      </c>
      <c r="Q9" s="465" t="s">
        <v>215</v>
      </c>
      <c r="R9" s="465" t="s">
        <v>220</v>
      </c>
      <c r="S9" s="907" t="s">
        <v>62</v>
      </c>
      <c r="T9" s="902" t="s">
        <v>218</v>
      </c>
      <c r="U9" s="439"/>
      <c r="V9" s="433"/>
      <c r="W9" s="433"/>
      <c r="X9" s="423"/>
      <c r="Y9" s="423"/>
    </row>
    <row r="10" spans="1:25" ht="20.25" customHeight="1">
      <c r="A10" s="451"/>
      <c r="B10" s="904"/>
      <c r="C10" s="904"/>
      <c r="D10" s="904"/>
      <c r="E10" s="467">
        <v>40</v>
      </c>
      <c r="F10" s="467">
        <v>40</v>
      </c>
      <c r="G10" s="467">
        <v>20</v>
      </c>
      <c r="H10" s="904"/>
      <c r="I10" s="904"/>
      <c r="J10" s="466"/>
      <c r="K10" s="447"/>
      <c r="L10" s="451"/>
      <c r="M10" s="903"/>
      <c r="N10" s="903"/>
      <c r="O10" s="903"/>
      <c r="P10" s="468">
        <v>40</v>
      </c>
      <c r="Q10" s="468">
        <v>40</v>
      </c>
      <c r="R10" s="468">
        <v>20</v>
      </c>
      <c r="S10" s="903"/>
      <c r="T10" s="903"/>
      <c r="U10" s="439"/>
      <c r="V10" s="433"/>
      <c r="W10" s="433"/>
      <c r="X10" s="423"/>
      <c r="Y10" s="423"/>
    </row>
    <row r="11" spans="1:25">
      <c r="A11" s="451"/>
      <c r="B11" s="469">
        <v>1</v>
      </c>
      <c r="C11" s="470" t="s">
        <v>4</v>
      </c>
      <c r="D11" s="471">
        <v>100</v>
      </c>
      <c r="E11" s="425" t="str">
        <f>VLOOKUP($I$7,'વાર્ષિક પરિણામ પત્રક '!$C$6:$BW$77,6,0)</f>
        <v/>
      </c>
      <c r="F11" s="425" t="str">
        <f>VLOOKUP($I$7,'વાર્ષિક પરિણામ પત્રક '!$C$6:$BW$77,7,0)</f>
        <v/>
      </c>
      <c r="G11" s="425" t="str">
        <f>VLOOKUP($I$7,'વાર્ષિક પરિણામ પત્રક '!$C$6:$BW$77,8,0)</f>
        <v/>
      </c>
      <c r="H11" s="425">
        <f>SUM(E11:G11)</f>
        <v>0</v>
      </c>
      <c r="I11" s="426" t="str">
        <f>VLOOKUP($I$7,'સત્રાંત પરિણામ પત્રક '!$C$8:$AV$77,7,0)</f>
        <v/>
      </c>
      <c r="J11" s="439"/>
      <c r="K11" s="447"/>
      <c r="L11" s="451"/>
      <c r="M11" s="469">
        <v>1</v>
      </c>
      <c r="N11" s="470" t="s">
        <v>4</v>
      </c>
      <c r="O11" s="471">
        <v>100</v>
      </c>
      <c r="P11" s="425" t="str">
        <f>VLOOKUP($T$7,'વાર્ષિક પરિણામ પત્રક '!$C$6:$BW$77,6,0)</f>
        <v/>
      </c>
      <c r="Q11" s="425" t="str">
        <f>VLOOKUP($T$7,'વાર્ષિક પરિણામ પત્રક '!$C$6:$BW$77,7,0)</f>
        <v/>
      </c>
      <c r="R11" s="425" t="str">
        <f>VLOOKUP($T$7,'વાર્ષિક પરિણામ પત્રક '!$C$6:$BW$77,8,0)</f>
        <v/>
      </c>
      <c r="S11" s="425">
        <f>SUM(P11:R11)</f>
        <v>0</v>
      </c>
      <c r="T11" s="472" t="str">
        <f>VLOOKUP($T$7,'સત્રાંત પરિણામ પત્રક '!$C$8:$AV$77,7,0)</f>
        <v/>
      </c>
      <c r="U11" s="439"/>
      <c r="V11" s="433"/>
      <c r="W11" s="433"/>
      <c r="X11" s="423"/>
      <c r="Y11" s="423"/>
    </row>
    <row r="12" spans="1:25">
      <c r="A12" s="451"/>
      <c r="B12" s="469">
        <v>2</v>
      </c>
      <c r="C12" s="470" t="s">
        <v>5</v>
      </c>
      <c r="D12" s="471">
        <v>100</v>
      </c>
      <c r="E12" s="425" t="str">
        <f>VLOOKUP($I$7,'વાર્ષિક પરિણામ પત્રક '!$C$6:$BW$77,17,0)</f>
        <v/>
      </c>
      <c r="F12" s="425" t="str">
        <f>VLOOKUP($I$7,'વાર્ષિક પરિણામ પત્રક '!$C$6:$BW$77,18,0)</f>
        <v/>
      </c>
      <c r="G12" s="425" t="str">
        <f>VLOOKUP($I$7,'વાર્ષિક પરિણામ પત્રક '!$C$6:$BW$77,19,0)</f>
        <v/>
      </c>
      <c r="H12" s="425">
        <f t="shared" ref="H12:H17" si="0">SUM(E12:G12)</f>
        <v>0</v>
      </c>
      <c r="I12" s="426" t="str">
        <f>VLOOKUP($I$7,'સત્રાંત પરિણામ પત્રક '!$C$8:$AV$77,12,0)</f>
        <v/>
      </c>
      <c r="J12" s="439"/>
      <c r="K12" s="447"/>
      <c r="L12" s="451"/>
      <c r="M12" s="469">
        <v>2</v>
      </c>
      <c r="N12" s="470" t="s">
        <v>5</v>
      </c>
      <c r="O12" s="471">
        <v>100</v>
      </c>
      <c r="P12" s="425" t="str">
        <f>VLOOKUP($T$7,'વાર્ષિક પરિણામ પત્રક '!$C$6:$BW$77,17,0)</f>
        <v/>
      </c>
      <c r="Q12" s="425" t="str">
        <f>VLOOKUP($T$7,'વાર્ષિક પરિણામ પત્રક '!$C$6:$BW$77,18,0)</f>
        <v/>
      </c>
      <c r="R12" s="425" t="str">
        <f>VLOOKUP($T$7,'વાર્ષિક પરિણામ પત્રક '!$C$6:$BW$77,19,0)</f>
        <v/>
      </c>
      <c r="S12" s="425">
        <f t="shared" ref="S12:S17" si="1">SUM(P12:R12)</f>
        <v>0</v>
      </c>
      <c r="T12" s="472" t="str">
        <f>VLOOKUP($T$7,'સત્રાંત પરિણામ પત્રક '!$C$8:$AV$77,12,0)</f>
        <v/>
      </c>
      <c r="U12" s="439"/>
      <c r="V12" s="433"/>
      <c r="W12" s="433"/>
      <c r="X12" s="423"/>
      <c r="Y12" s="423"/>
    </row>
    <row r="13" spans="1:25">
      <c r="A13" s="451"/>
      <c r="B13" s="469">
        <v>3</v>
      </c>
      <c r="C13" s="470" t="s">
        <v>6</v>
      </c>
      <c r="D13" s="471">
        <v>100</v>
      </c>
      <c r="E13" s="425" t="str">
        <f>VLOOKUP($I$7,'વાર્ષિક પરિણામ પત્રક '!$C$6:$BW$77,25,0)</f>
        <v/>
      </c>
      <c r="F13" s="425" t="str">
        <f>VLOOKUP($I$7,'વાર્ષિક પરિણામ પત્રક '!$C$6:$BW$77,26,0)</f>
        <v/>
      </c>
      <c r="G13" s="425" t="str">
        <f>VLOOKUP($I$7,'વાર્ષિક પરિણામ પત્રક '!$C$6:$BW$77,27,0)</f>
        <v/>
      </c>
      <c r="H13" s="425">
        <f t="shared" si="0"/>
        <v>0</v>
      </c>
      <c r="I13" s="426" t="str">
        <f>VLOOKUP($I$7,'સત્રાંત પરિણામ પત્રક '!$C$8:$AV$77,20,0)</f>
        <v/>
      </c>
      <c r="J13" s="439"/>
      <c r="K13" s="447"/>
      <c r="L13" s="451"/>
      <c r="M13" s="469">
        <v>3</v>
      </c>
      <c r="N13" s="470" t="s">
        <v>6</v>
      </c>
      <c r="O13" s="471">
        <v>100</v>
      </c>
      <c r="P13" s="425" t="str">
        <f>VLOOKUP($T$7,'વાર્ષિક પરિણામ પત્રક '!$C$6:$BW$77,25,0)</f>
        <v/>
      </c>
      <c r="Q13" s="425" t="str">
        <f>VLOOKUP($T$7,'વાર્ષિક પરિણામ પત્રક '!$C$6:$BW$77,26,0)</f>
        <v/>
      </c>
      <c r="R13" s="425" t="str">
        <f>VLOOKUP($T$7,'વાર્ષિક પરિણામ પત્રક '!$C$6:$BW$77,27,0)</f>
        <v/>
      </c>
      <c r="S13" s="425">
        <f t="shared" si="1"/>
        <v>0</v>
      </c>
      <c r="T13" s="472" t="str">
        <f>VLOOKUP($T$7,'સત્રાંત પરિણામ પત્રક '!$C$8:$AV$77,20,0)</f>
        <v/>
      </c>
      <c r="U13" s="439"/>
      <c r="V13" s="433"/>
      <c r="W13" s="433"/>
      <c r="X13" s="423"/>
      <c r="Y13" s="423"/>
    </row>
    <row r="14" spans="1:25" ht="37.5">
      <c r="A14" s="451"/>
      <c r="B14" s="469">
        <v>4</v>
      </c>
      <c r="C14" s="473" t="s">
        <v>221</v>
      </c>
      <c r="D14" s="471">
        <v>100</v>
      </c>
      <c r="E14" s="425" t="str">
        <f>VLOOKUP($I$7,'વાર્ષિક પરિણામ પત્રક '!$C$6:$BW$77,33,0)</f>
        <v/>
      </c>
      <c r="F14" s="425" t="str">
        <f>VLOOKUP($I$7,'વાર્ષિક પરિણામ પત્રક '!$C$6:$BW$77,34,0)</f>
        <v/>
      </c>
      <c r="G14" s="425" t="str">
        <f>VLOOKUP($I$7,'વાર્ષિક પરિણામ પત્રક '!$C$6:$BW$77,35,0)</f>
        <v/>
      </c>
      <c r="H14" s="425">
        <f t="shared" si="0"/>
        <v>0</v>
      </c>
      <c r="I14" s="426" t="str">
        <f>VLOOKUP($I$7,'સત્રાંત પરિણામ પત્રક '!$C$8:$AV$77,25,0)</f>
        <v/>
      </c>
      <c r="J14" s="439"/>
      <c r="K14" s="447"/>
      <c r="L14" s="451"/>
      <c r="M14" s="469">
        <v>4</v>
      </c>
      <c r="N14" s="473" t="s">
        <v>221</v>
      </c>
      <c r="O14" s="471">
        <v>100</v>
      </c>
      <c r="P14" s="425" t="str">
        <f>VLOOKUP($T$7,'વાર્ષિક પરિણામ પત્રક '!$C$6:$BW$77,33,0)</f>
        <v/>
      </c>
      <c r="Q14" s="425" t="str">
        <f>VLOOKUP($T$7,'વાર્ષિક પરિણામ પત્રક '!$C$6:$BW$77,34,0)</f>
        <v/>
      </c>
      <c r="R14" s="425" t="str">
        <f>VLOOKUP($T$7,'વાર્ષિક પરિણામ પત્રક '!$C$6:$BW$77,35,0)</f>
        <v/>
      </c>
      <c r="S14" s="425">
        <f t="shared" si="1"/>
        <v>0</v>
      </c>
      <c r="T14" s="472" t="str">
        <f>VLOOKUP($T$7,'સત્રાંત પરિણામ પત્રક '!$C$8:$AV$77,25,0)</f>
        <v/>
      </c>
      <c r="U14" s="439"/>
      <c r="V14" s="433"/>
      <c r="W14" s="433"/>
      <c r="X14" s="423"/>
      <c r="Y14" s="423"/>
    </row>
    <row r="15" spans="1:25">
      <c r="A15" s="451"/>
      <c r="B15" s="469">
        <v>5</v>
      </c>
      <c r="C15" s="470" t="s">
        <v>151</v>
      </c>
      <c r="D15" s="471">
        <v>100</v>
      </c>
      <c r="E15" s="425" t="str">
        <f>VLOOKUP($I$7,'વાર્ષિક પરિણામ પત્રક '!$C$6:$BW$77,42,0)</f>
        <v/>
      </c>
      <c r="F15" s="425" t="str">
        <f>VLOOKUP($I$7,'વાર્ષિક પરિણામ પત્રક '!$C$6:$BW$77,43,0)</f>
        <v/>
      </c>
      <c r="G15" s="425" t="str">
        <f>VLOOKUP($I$7,'વાર્ષિક પરિણામ પત્રક '!$C$6:$BW$77,44,0)</f>
        <v/>
      </c>
      <c r="H15" s="425">
        <f t="shared" si="0"/>
        <v>0</v>
      </c>
      <c r="I15" s="426" t="str">
        <f>VLOOKUP($I$7,'સત્રાંત પરિણામ પત્રક '!$C$8:$AV$77,30,0)</f>
        <v/>
      </c>
      <c r="J15" s="439"/>
      <c r="K15" s="447"/>
      <c r="L15" s="451"/>
      <c r="M15" s="469">
        <v>5</v>
      </c>
      <c r="N15" s="470" t="s">
        <v>151</v>
      </c>
      <c r="O15" s="471">
        <v>100</v>
      </c>
      <c r="P15" s="425" t="str">
        <f>VLOOKUP($T$7,'વાર્ષિક પરિણામ પત્રક '!$C$6:$BW$77,42,0)</f>
        <v/>
      </c>
      <c r="Q15" s="425" t="str">
        <f>VLOOKUP($T$7,'વાર્ષિક પરિણામ પત્રક '!$C$6:$BW$77,43,0)</f>
        <v/>
      </c>
      <c r="R15" s="425" t="str">
        <f>VLOOKUP($T$7,'વાર્ષિક પરિણામ પત્રક '!$C$6:$BW$77,44,0)</f>
        <v/>
      </c>
      <c r="S15" s="425">
        <f t="shared" si="1"/>
        <v>0</v>
      </c>
      <c r="T15" s="472" t="str">
        <f>VLOOKUP($T$7,'સત્રાંત પરિણામ પત્રક '!$C$8:$AV$77,30,0)</f>
        <v/>
      </c>
      <c r="U15" s="439"/>
      <c r="V15" s="433"/>
      <c r="W15" s="433"/>
      <c r="X15" s="423"/>
      <c r="Y15" s="423"/>
    </row>
    <row r="16" spans="1:25">
      <c r="A16" s="451"/>
      <c r="B16" s="469">
        <v>6</v>
      </c>
      <c r="C16" s="470" t="s">
        <v>205</v>
      </c>
      <c r="D16" s="471">
        <v>100</v>
      </c>
      <c r="E16" s="425" t="str">
        <f>VLOOKUP($I$7,'વાર્ષિક પરિણામ પત્રક '!$C$6:$BW$77,50,0)</f>
        <v/>
      </c>
      <c r="F16" s="425" t="str">
        <f>VLOOKUP($I$7,'વાર્ષિક પરિણામ પત્રક '!$C$6:$BW$77,51,0)</f>
        <v/>
      </c>
      <c r="G16" s="425" t="str">
        <f>VLOOKUP($I$7,'વાર્ષિક પરિણામ પત્રક '!$C$6:$BW$77,52,0)</f>
        <v/>
      </c>
      <c r="H16" s="425">
        <f t="shared" si="0"/>
        <v>0</v>
      </c>
      <c r="I16" s="426" t="str">
        <f>VLOOKUP($I$7,'સત્રાંત પરિણામ પત્રક '!$C$8:$AV$77,36,0)</f>
        <v/>
      </c>
      <c r="J16" s="439"/>
      <c r="K16" s="447"/>
      <c r="L16" s="451"/>
      <c r="M16" s="469">
        <v>6</v>
      </c>
      <c r="N16" s="470" t="s">
        <v>205</v>
      </c>
      <c r="O16" s="471">
        <v>100</v>
      </c>
      <c r="P16" s="425" t="str">
        <f>VLOOKUP($T$7,'વાર્ષિક પરિણામ પત્રક '!$C$6:$BW$77,50,0)</f>
        <v/>
      </c>
      <c r="Q16" s="425" t="str">
        <f>VLOOKUP($T$7,'વાર્ષિક પરિણામ પત્રક '!$C$6:$BW$77,51,0)</f>
        <v/>
      </c>
      <c r="R16" s="425" t="str">
        <f>VLOOKUP($T$7,'વાર્ષિક પરિણામ પત્રક '!$C$6:$BW$77,52,0)</f>
        <v/>
      </c>
      <c r="S16" s="425">
        <f t="shared" si="1"/>
        <v>0</v>
      </c>
      <c r="T16" s="472" t="str">
        <f>VLOOKUP($T$7,'સત્રાંત પરિણામ પત્રક '!$C$8:$AV$77,36,0)</f>
        <v/>
      </c>
      <c r="U16" s="439"/>
      <c r="V16" s="433"/>
      <c r="W16" s="433"/>
      <c r="X16" s="423"/>
      <c r="Y16" s="423"/>
    </row>
    <row r="17" spans="1:25">
      <c r="A17" s="451"/>
      <c r="B17" s="469">
        <v>7</v>
      </c>
      <c r="C17" s="470" t="s">
        <v>95</v>
      </c>
      <c r="D17" s="471">
        <v>100</v>
      </c>
      <c r="E17" s="425" t="str">
        <f>VLOOKUP($I$7,'વાર્ષિક પરિણામ પત્રક '!$C$6:$BW$77,58,0)</f>
        <v/>
      </c>
      <c r="F17" s="425" t="str">
        <f>VLOOKUP($I$7,'વાર્ષિક પરિણામ પત્રક '!$C$6:$BW$77,59,0)</f>
        <v/>
      </c>
      <c r="G17" s="425" t="str">
        <f>VLOOKUP($I$7,'વાર્ષિક પરિણામ પત્રક '!$C$6:$BW$77,60,0)</f>
        <v/>
      </c>
      <c r="H17" s="425">
        <f t="shared" si="0"/>
        <v>0</v>
      </c>
      <c r="I17" s="426" t="str">
        <f>VLOOKUP($I$7,'સત્રાંત પરિણામ પત્રક '!$C$8:$AV$77,41,0)</f>
        <v/>
      </c>
      <c r="J17" s="439"/>
      <c r="K17" s="447"/>
      <c r="L17" s="451"/>
      <c r="M17" s="469">
        <v>7</v>
      </c>
      <c r="N17" s="470" t="s">
        <v>95</v>
      </c>
      <c r="O17" s="471">
        <v>100</v>
      </c>
      <c r="P17" s="425" t="str">
        <f>VLOOKUP($T$7,'વાર્ષિક પરિણામ પત્રક '!$C$6:$BW$77,58,0)</f>
        <v/>
      </c>
      <c r="Q17" s="425" t="str">
        <f>VLOOKUP($T$7,'વાર્ષિક પરિણામ પત્રક '!$C$6:$BW$77,59,0)</f>
        <v/>
      </c>
      <c r="R17" s="425" t="str">
        <f>VLOOKUP($T$7,'વાર્ષિક પરિણામ પત્રક '!$C$6:$BW$77,60,0)</f>
        <v/>
      </c>
      <c r="S17" s="425">
        <f t="shared" si="1"/>
        <v>0</v>
      </c>
      <c r="T17" s="472" t="str">
        <f>VLOOKUP($T$7,'સત્રાંત પરિણામ પત્રક '!$C$8:$AV$77,41,0)</f>
        <v/>
      </c>
      <c r="U17" s="439"/>
      <c r="V17" s="433"/>
      <c r="W17" s="433"/>
      <c r="X17" s="423"/>
      <c r="Y17" s="423"/>
    </row>
    <row r="18" spans="1:25" ht="38.25" customHeight="1">
      <c r="A18" s="451"/>
      <c r="B18" s="469">
        <v>8</v>
      </c>
      <c r="C18" s="474" t="s">
        <v>216</v>
      </c>
      <c r="D18" s="471">
        <v>400</v>
      </c>
      <c r="E18" s="914"/>
      <c r="F18" s="915"/>
      <c r="G18" s="916"/>
      <c r="H18" s="425">
        <f>VLOOKUP($I$7,'સત્રાંત પરિણામ પત્રક '!$C$8:$AV$77,42,0)</f>
        <v>0</v>
      </c>
      <c r="I18" s="426" t="str">
        <f>VLOOKUP($I$7,'સત્રાંત પરિણામ પત્રક '!$C$8:$AV$77,43,0)</f>
        <v/>
      </c>
      <c r="J18" s="439"/>
      <c r="K18" s="447"/>
      <c r="L18" s="451"/>
      <c r="M18" s="469">
        <v>8</v>
      </c>
      <c r="N18" s="474" t="s">
        <v>216</v>
      </c>
      <c r="O18" s="471">
        <v>400</v>
      </c>
      <c r="P18" s="914"/>
      <c r="Q18" s="915"/>
      <c r="R18" s="916"/>
      <c r="S18" s="425">
        <f>VLOOKUP($T$7,'સત્રાંત પરિણામ પત્રક '!$C$8:$AV$77,42,0)</f>
        <v>0</v>
      </c>
      <c r="T18" s="472" t="str">
        <f>VLOOKUP($T$7,'સત્રાંત પરિણામ પત્રક '!$C$8:$AV$77,43,0)</f>
        <v/>
      </c>
      <c r="U18" s="439"/>
      <c r="V18" s="433"/>
      <c r="W18" s="433"/>
      <c r="X18" s="423"/>
      <c r="Y18" s="423"/>
    </row>
    <row r="19" spans="1:25" ht="8.25" customHeight="1">
      <c r="A19" s="451"/>
      <c r="B19" s="464"/>
      <c r="C19" s="464"/>
      <c r="D19" s="440"/>
      <c r="E19" s="440"/>
      <c r="F19" s="440"/>
      <c r="G19" s="440"/>
      <c r="H19" s="440"/>
      <c r="I19" s="427"/>
      <c r="J19" s="439"/>
      <c r="K19" s="447"/>
      <c r="L19" s="451"/>
      <c r="M19" s="464"/>
      <c r="N19" s="464"/>
      <c r="O19" s="440"/>
      <c r="P19" s="440"/>
      <c r="Q19" s="440"/>
      <c r="R19" s="440"/>
      <c r="S19" s="440"/>
      <c r="T19" s="464"/>
      <c r="U19" s="439"/>
      <c r="V19" s="433"/>
      <c r="W19" s="433"/>
      <c r="X19" s="423"/>
      <c r="Y19" s="423"/>
    </row>
    <row r="20" spans="1:25">
      <c r="A20" s="451"/>
      <c r="B20" s="443"/>
      <c r="C20" s="475" t="s">
        <v>213</v>
      </c>
      <c r="D20" s="476">
        <v>1100</v>
      </c>
      <c r="E20" s="910" t="s">
        <v>214</v>
      </c>
      <c r="F20" s="910"/>
      <c r="G20" s="441"/>
      <c r="H20" s="428">
        <f>SUM(H11:H18)</f>
        <v>0</v>
      </c>
      <c r="I20" s="429"/>
      <c r="J20" s="439"/>
      <c r="K20" s="447"/>
      <c r="L20" s="451"/>
      <c r="M20" s="477"/>
      <c r="N20" s="475" t="s">
        <v>213</v>
      </c>
      <c r="O20" s="476">
        <v>1100</v>
      </c>
      <c r="P20" s="910" t="s">
        <v>214</v>
      </c>
      <c r="Q20" s="910"/>
      <c r="R20" s="441"/>
      <c r="S20" s="428">
        <f>SUM(S11:S18)</f>
        <v>0</v>
      </c>
      <c r="T20" s="505"/>
      <c r="U20" s="439"/>
      <c r="V20" s="433"/>
      <c r="W20" s="433"/>
      <c r="X20" s="423"/>
      <c r="Y20" s="423"/>
    </row>
    <row r="21" spans="1:25" ht="9" customHeight="1">
      <c r="A21" s="451"/>
      <c r="B21" s="443"/>
      <c r="C21" s="443"/>
      <c r="D21" s="478"/>
      <c r="E21" s="442"/>
      <c r="F21" s="442"/>
      <c r="G21" s="443"/>
      <c r="H21" s="443"/>
      <c r="I21" s="430"/>
      <c r="J21" s="439"/>
      <c r="K21" s="447"/>
      <c r="L21" s="451"/>
      <c r="M21" s="477"/>
      <c r="N21" s="477"/>
      <c r="O21" s="479"/>
      <c r="P21" s="480"/>
      <c r="Q21" s="480"/>
      <c r="R21" s="477"/>
      <c r="S21" s="477"/>
      <c r="T21" s="477"/>
      <c r="U21" s="439"/>
      <c r="V21" s="433"/>
      <c r="W21" s="433"/>
      <c r="X21" s="423"/>
      <c r="Y21" s="423"/>
    </row>
    <row r="22" spans="1:25">
      <c r="A22" s="451"/>
      <c r="B22" s="913" t="s">
        <v>124</v>
      </c>
      <c r="C22" s="913"/>
      <c r="D22" s="507">
        <f>VLOOKUP(I7,'DATA ENTRY'!L3:V72,8,0)</f>
        <v>0</v>
      </c>
      <c r="E22" s="506"/>
      <c r="F22" s="444" t="s">
        <v>219</v>
      </c>
      <c r="G22" s="431">
        <f>H20/11</f>
        <v>0</v>
      </c>
      <c r="H22" s="445" t="s">
        <v>145</v>
      </c>
      <c r="I22" s="434" t="str">
        <f>VLOOKUP($I$7,'સત્રાંત પરિણામ પત્રક '!$C$8:$AV$77,46,0)</f>
        <v/>
      </c>
      <c r="J22" s="439"/>
      <c r="K22" s="447"/>
      <c r="L22" s="451"/>
      <c r="M22" s="913" t="s">
        <v>124</v>
      </c>
      <c r="N22" s="913"/>
      <c r="O22" s="507">
        <f>VLOOKUP(T7,'DATA ENTRY'!L3:AX72,8,0)</f>
        <v>0</v>
      </c>
      <c r="P22" s="477"/>
      <c r="Q22" s="481" t="s">
        <v>219</v>
      </c>
      <c r="R22" s="432">
        <f>S20/11</f>
        <v>0</v>
      </c>
      <c r="S22" s="445" t="s">
        <v>145</v>
      </c>
      <c r="T22" s="482" t="str">
        <f>VLOOKUP($T$7,'સત્રાંત પરિણામ પત્રક '!$C$8:$AV$77,46,0)</f>
        <v/>
      </c>
      <c r="U22" s="439"/>
      <c r="V22" s="433"/>
      <c r="W22" s="433"/>
      <c r="X22" s="423"/>
      <c r="Y22" s="423"/>
    </row>
    <row r="23" spans="1:25">
      <c r="A23" s="451"/>
      <c r="B23" s="443"/>
      <c r="C23" s="443"/>
      <c r="D23" s="443"/>
      <c r="E23" s="443"/>
      <c r="F23" s="443"/>
      <c r="G23" s="443"/>
      <c r="H23" s="443"/>
      <c r="I23" s="443"/>
      <c r="J23" s="439"/>
      <c r="K23" s="447"/>
      <c r="L23" s="451"/>
      <c r="M23" s="477"/>
      <c r="N23" s="477"/>
      <c r="O23" s="477"/>
      <c r="P23" s="477"/>
      <c r="Q23" s="477"/>
      <c r="R23" s="477"/>
      <c r="S23" s="477"/>
      <c r="T23" s="477"/>
      <c r="U23" s="439"/>
      <c r="V23" s="433"/>
      <c r="W23" s="433"/>
      <c r="X23" s="423"/>
      <c r="Y23" s="423"/>
    </row>
    <row r="24" spans="1:25">
      <c r="A24" s="451"/>
      <c r="B24" s="443"/>
      <c r="C24" s="443"/>
      <c r="D24" s="443"/>
      <c r="E24" s="443"/>
      <c r="F24" s="443"/>
      <c r="G24" s="443"/>
      <c r="H24" s="443"/>
      <c r="I24" s="443"/>
      <c r="J24" s="439"/>
      <c r="K24" s="447"/>
      <c r="L24" s="451"/>
      <c r="M24" s="477"/>
      <c r="N24" s="477"/>
      <c r="O24" s="477"/>
      <c r="P24" s="477"/>
      <c r="Q24" s="477"/>
      <c r="R24" s="477"/>
      <c r="S24" s="477"/>
      <c r="T24" s="477"/>
      <c r="U24" s="439"/>
      <c r="V24" s="433"/>
      <c r="W24" s="433"/>
      <c r="X24" s="423"/>
      <c r="Y24" s="423"/>
    </row>
    <row r="25" spans="1:25" ht="21.75" thickBot="1">
      <c r="A25" s="483"/>
      <c r="B25" s="484"/>
      <c r="C25" s="911" t="s">
        <v>38</v>
      </c>
      <c r="D25" s="911"/>
      <c r="E25" s="484"/>
      <c r="F25" s="484"/>
      <c r="G25" s="911" t="s">
        <v>39</v>
      </c>
      <c r="H25" s="911"/>
      <c r="I25" s="484"/>
      <c r="J25" s="485"/>
      <c r="K25" s="447"/>
      <c r="L25" s="483"/>
      <c r="M25" s="486"/>
      <c r="N25" s="912" t="s">
        <v>38</v>
      </c>
      <c r="O25" s="912"/>
      <c r="P25" s="486"/>
      <c r="Q25" s="486"/>
      <c r="R25" s="912" t="s">
        <v>39</v>
      </c>
      <c r="S25" s="912"/>
      <c r="T25" s="486"/>
      <c r="U25" s="485"/>
      <c r="V25" s="433"/>
      <c r="W25" s="433"/>
      <c r="X25" s="423"/>
      <c r="Y25" s="423"/>
    </row>
    <row r="26" spans="1:25" ht="7.5" customHeight="1">
      <c r="A26" s="446"/>
      <c r="B26" s="446"/>
      <c r="C26" s="446"/>
      <c r="D26" s="446"/>
      <c r="E26" s="446"/>
      <c r="F26" s="446"/>
      <c r="G26" s="446"/>
      <c r="H26" s="446"/>
      <c r="I26" s="446"/>
      <c r="J26" s="446"/>
      <c r="K26" s="447"/>
      <c r="L26" s="446"/>
      <c r="M26" s="446"/>
      <c r="N26" s="446"/>
      <c r="O26" s="446"/>
      <c r="P26" s="446"/>
      <c r="Q26" s="446"/>
      <c r="R26" s="446"/>
      <c r="S26" s="446"/>
      <c r="T26" s="446"/>
      <c r="U26" s="446"/>
      <c r="V26" s="423"/>
      <c r="W26" s="423"/>
      <c r="X26" s="423"/>
      <c r="Y26" s="423"/>
    </row>
    <row r="27" spans="1:25">
      <c r="A27" s="423"/>
      <c r="B27" s="423"/>
      <c r="C27" s="423"/>
      <c r="D27" s="423"/>
      <c r="E27" s="423"/>
      <c r="F27" s="423"/>
      <c r="G27" s="423"/>
      <c r="H27" s="423"/>
      <c r="I27" s="423"/>
      <c r="J27" s="423"/>
      <c r="K27" s="423"/>
      <c r="L27" s="423"/>
      <c r="M27" s="423"/>
      <c r="N27" s="423"/>
      <c r="O27" s="423"/>
      <c r="P27" s="423"/>
      <c r="Q27" s="423"/>
      <c r="R27" s="423"/>
      <c r="S27" s="423"/>
      <c r="T27" s="423"/>
      <c r="U27" s="423"/>
      <c r="V27" s="423"/>
      <c r="W27" s="423"/>
      <c r="X27" s="423"/>
      <c r="Y27" s="423"/>
    </row>
  </sheetData>
  <sheetProtection password="994C" sheet="1" objects="1" scenarios="1" formatCells="0"/>
  <mergeCells count="46">
    <mergeCell ref="B2:F2"/>
    <mergeCell ref="G2:H2"/>
    <mergeCell ref="H6:I6"/>
    <mergeCell ref="M2:Q2"/>
    <mergeCell ref="R2:S2"/>
    <mergeCell ref="O5:T5"/>
    <mergeCell ref="D5:H5"/>
    <mergeCell ref="E4:F4"/>
    <mergeCell ref="B4:D4"/>
    <mergeCell ref="G4:I4"/>
    <mergeCell ref="M4:O4"/>
    <mergeCell ref="M5:N5"/>
    <mergeCell ref="D6:E6"/>
    <mergeCell ref="M6:N6"/>
    <mergeCell ref="B5:C5"/>
    <mergeCell ref="B6:C6"/>
    <mergeCell ref="E18:G18"/>
    <mergeCell ref="P18:R18"/>
    <mergeCell ref="R7:S7"/>
    <mergeCell ref="M9:M10"/>
    <mergeCell ref="N9:N10"/>
    <mergeCell ref="O9:O10"/>
    <mergeCell ref="S9:S10"/>
    <mergeCell ref="G7:H7"/>
    <mergeCell ref="H9:H10"/>
    <mergeCell ref="M7:N7"/>
    <mergeCell ref="P20:Q20"/>
    <mergeCell ref="C25:D25"/>
    <mergeCell ref="G25:H25"/>
    <mergeCell ref="N25:O25"/>
    <mergeCell ref="R25:S25"/>
    <mergeCell ref="E20:F20"/>
    <mergeCell ref="B22:C22"/>
    <mergeCell ref="M22:N22"/>
    <mergeCell ref="P4:Q4"/>
    <mergeCell ref="R4:T4"/>
    <mergeCell ref="B3:F3"/>
    <mergeCell ref="M3:Q3"/>
    <mergeCell ref="T9:T10"/>
    <mergeCell ref="I9:I10"/>
    <mergeCell ref="O6:P6"/>
    <mergeCell ref="S6:T6"/>
    <mergeCell ref="D9:D10"/>
    <mergeCell ref="B9:B10"/>
    <mergeCell ref="C9:C10"/>
    <mergeCell ref="B7:C7"/>
  </mergeCells>
  <pageMargins left="0" right="0" top="0.23622047244094491" bottom="0" header="0.31496062992125984" footer="0.31496062992125984"/>
  <pageSetup paperSize="9" orientation="landscape" blackAndWhite="1" horizontalDpi="300" verticalDpi="30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>
    <tabColor rgb="FF00B050"/>
  </sheetPr>
  <dimension ref="A1:AU41"/>
  <sheetViews>
    <sheetView workbookViewId="0">
      <selection activeCell="K11" sqref="K11"/>
    </sheetView>
  </sheetViews>
  <sheetFormatPr defaultColWidth="0" defaultRowHeight="13.5" zeroHeight="1"/>
  <cols>
    <col min="1" max="1" width="2.5703125" style="190" customWidth="1"/>
    <col min="2" max="2" width="10.7109375" style="190" customWidth="1"/>
    <col min="3" max="3" width="5" style="190" customWidth="1"/>
    <col min="4" max="4" width="7.140625" style="190" customWidth="1"/>
    <col min="5" max="5" width="9.28515625" style="190" customWidth="1"/>
    <col min="6" max="6" width="11.85546875" style="190" customWidth="1"/>
    <col min="7" max="7" width="6.42578125" style="190" customWidth="1"/>
    <col min="8" max="8" width="7" style="190" customWidth="1"/>
    <col min="9" max="9" width="7.42578125" style="190" customWidth="1"/>
    <col min="10" max="10" width="2.42578125" style="190" customWidth="1"/>
    <col min="11" max="11" width="5.140625" style="190" customWidth="1"/>
    <col min="12" max="12" width="2.5703125" style="190" customWidth="1"/>
    <col min="13" max="13" width="10.7109375" style="190" customWidth="1"/>
    <col min="14" max="14" width="5" style="190" customWidth="1"/>
    <col min="15" max="15" width="7.140625" style="190" customWidth="1"/>
    <col min="16" max="16" width="9.28515625" style="190" customWidth="1"/>
    <col min="17" max="17" width="11.85546875" style="190" customWidth="1"/>
    <col min="18" max="18" width="6.42578125" style="190" customWidth="1"/>
    <col min="19" max="19" width="7" style="190" customWidth="1"/>
    <col min="20" max="20" width="7.42578125" style="190" customWidth="1"/>
    <col min="21" max="21" width="2.42578125" style="190" customWidth="1"/>
    <col min="22" max="22" width="2.140625" style="190" customWidth="1"/>
    <col min="23" max="24" width="4.5703125" style="190" customWidth="1"/>
    <col min="25" max="25" width="6.7109375" style="190" customWidth="1"/>
    <col min="26" max="27" width="7.140625" style="190" customWidth="1"/>
    <col min="28" max="28" width="7.85546875" style="190" customWidth="1"/>
    <col min="29" max="29" width="8.5703125" style="190" hidden="1" customWidth="1"/>
    <col min="30" max="30" width="9.85546875" style="190" customWidth="1"/>
    <col min="31" max="31" width="12.7109375" style="190" customWidth="1"/>
    <col min="32" max="32" width="5.7109375" style="190" customWidth="1"/>
    <col min="33" max="33" width="2.140625" style="190" customWidth="1"/>
    <col min="34" max="34" width="5.140625" style="190" customWidth="1"/>
    <col min="35" max="35" width="2.140625" style="190" customWidth="1"/>
    <col min="36" max="37" width="4.5703125" style="190" customWidth="1"/>
    <col min="38" max="38" width="6.7109375" style="190" customWidth="1"/>
    <col min="39" max="40" width="7.140625" style="190" customWidth="1"/>
    <col min="41" max="41" width="7.85546875" style="190" customWidth="1"/>
    <col min="42" max="42" width="8.5703125" style="190" hidden="1" customWidth="1"/>
    <col min="43" max="43" width="9.85546875" style="190" customWidth="1"/>
    <col min="44" max="44" width="12.7109375" style="190" customWidth="1"/>
    <col min="45" max="45" width="5.7109375" style="190" customWidth="1"/>
    <col min="46" max="46" width="2.140625" style="190" customWidth="1"/>
    <col min="47" max="47" width="1.85546875" style="1" customWidth="1"/>
    <col min="48" max="16384" width="9.140625" style="1" hidden="1"/>
  </cols>
  <sheetData>
    <row r="1" spans="1:47" ht="56.25" customHeight="1" thickBot="1">
      <c r="A1" s="189"/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265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265"/>
      <c r="AM1" s="189"/>
      <c r="AN1" s="189"/>
      <c r="AO1" s="189"/>
      <c r="AP1" s="189"/>
      <c r="AQ1" s="189"/>
      <c r="AR1" s="189"/>
      <c r="AS1" s="189"/>
      <c r="AT1" s="189"/>
      <c r="AU1" s="933"/>
    </row>
    <row r="2" spans="1:47" ht="38.25" customHeight="1">
      <c r="A2" s="191"/>
      <c r="B2" s="891" t="s">
        <v>56</v>
      </c>
      <c r="C2" s="891"/>
      <c r="D2" s="891"/>
      <c r="E2" s="891"/>
      <c r="F2" s="891"/>
      <c r="G2" s="891"/>
      <c r="H2" s="891"/>
      <c r="I2" s="891"/>
      <c r="J2" s="192"/>
      <c r="K2" s="189"/>
      <c r="L2" s="191"/>
      <c r="M2" s="891" t="s">
        <v>56</v>
      </c>
      <c r="N2" s="891"/>
      <c r="O2" s="891"/>
      <c r="P2" s="891"/>
      <c r="Q2" s="891"/>
      <c r="R2" s="891"/>
      <c r="S2" s="891"/>
      <c r="T2" s="891"/>
      <c r="U2" s="192"/>
      <c r="V2" s="193"/>
      <c r="W2" s="778" t="s">
        <v>56</v>
      </c>
      <c r="X2" s="778"/>
      <c r="Y2" s="778"/>
      <c r="Z2" s="778"/>
      <c r="AA2" s="778"/>
      <c r="AB2" s="778"/>
      <c r="AC2" s="778"/>
      <c r="AD2" s="778"/>
      <c r="AE2" s="778"/>
      <c r="AF2" s="778"/>
      <c r="AG2" s="194"/>
      <c r="AH2" s="184"/>
      <c r="AI2" s="193"/>
      <c r="AJ2" s="778" t="s">
        <v>56</v>
      </c>
      <c r="AK2" s="778"/>
      <c r="AL2" s="778"/>
      <c r="AM2" s="778"/>
      <c r="AN2" s="778"/>
      <c r="AO2" s="778"/>
      <c r="AP2" s="778"/>
      <c r="AQ2" s="778"/>
      <c r="AR2" s="778"/>
      <c r="AS2" s="778"/>
      <c r="AT2" s="194"/>
      <c r="AU2" s="933"/>
    </row>
    <row r="3" spans="1:47" ht="31.5">
      <c r="A3" s="195"/>
      <c r="B3" s="785" t="s">
        <v>102</v>
      </c>
      <c r="C3" s="785"/>
      <c r="D3" s="785"/>
      <c r="E3" s="785"/>
      <c r="F3" s="785"/>
      <c r="G3" s="786" t="str">
        <f>'વાર્ષિક ટાઇટલ પેઇઝ  '!D18</f>
        <v>;FAZSF\9F</v>
      </c>
      <c r="H3" s="786"/>
      <c r="I3" s="786"/>
      <c r="J3" s="196"/>
      <c r="K3" s="189"/>
      <c r="L3" s="195"/>
      <c r="M3" s="785" t="s">
        <v>102</v>
      </c>
      <c r="N3" s="785"/>
      <c r="O3" s="785"/>
      <c r="P3" s="785"/>
      <c r="Q3" s="785"/>
      <c r="R3" s="786" t="str">
        <f>'વાર્ષિક ટાઇટલ પેઇઝ  '!D18</f>
        <v>;FAZSF\9F</v>
      </c>
      <c r="S3" s="786"/>
      <c r="T3" s="786"/>
      <c r="U3" s="196"/>
      <c r="V3" s="197"/>
      <c r="W3" s="779" t="s">
        <v>57</v>
      </c>
      <c r="X3" s="779"/>
      <c r="Y3" s="779"/>
      <c r="Z3" s="779" t="str">
        <f>VLOOKUP(AF5,'વાર્ષિક પરિણામ પત્રક '!C6:CH77,2,0)</f>
        <v/>
      </c>
      <c r="AA3" s="779"/>
      <c r="AB3" s="779"/>
      <c r="AC3" s="779"/>
      <c r="AD3" s="779"/>
      <c r="AE3" s="779"/>
      <c r="AF3" s="531"/>
      <c r="AG3" s="198"/>
      <c r="AH3" s="184"/>
      <c r="AI3" s="197"/>
      <c r="AJ3" s="779" t="s">
        <v>57</v>
      </c>
      <c r="AK3" s="779"/>
      <c r="AL3" s="779"/>
      <c r="AM3" s="779" t="str">
        <f>VLOOKUP(AS5,'વાર્ષિક પરિણામ પત્રક '!C6:CH77,2,0)</f>
        <v/>
      </c>
      <c r="AN3" s="779"/>
      <c r="AO3" s="779"/>
      <c r="AP3" s="779"/>
      <c r="AQ3" s="779"/>
      <c r="AR3" s="779"/>
      <c r="AS3" s="531"/>
      <c r="AT3" s="198"/>
      <c r="AU3" s="933"/>
    </row>
    <row r="4" spans="1:47" ht="6.75" customHeight="1" thickBot="1">
      <c r="A4" s="199"/>
      <c r="B4" s="780"/>
      <c r="C4" s="780"/>
      <c r="D4" s="530"/>
      <c r="E4" s="783"/>
      <c r="F4" s="783"/>
      <c r="G4" s="530"/>
      <c r="H4" s="780"/>
      <c r="I4" s="780"/>
      <c r="J4" s="200"/>
      <c r="K4" s="201"/>
      <c r="L4" s="199"/>
      <c r="M4" s="780"/>
      <c r="N4" s="780"/>
      <c r="O4" s="530"/>
      <c r="P4" s="783"/>
      <c r="Q4" s="783"/>
      <c r="R4" s="530"/>
      <c r="S4" s="780"/>
      <c r="T4" s="780"/>
      <c r="U4" s="200"/>
      <c r="V4" s="202"/>
      <c r="W4" s="183"/>
      <c r="X4" s="183"/>
      <c r="Y4" s="183"/>
      <c r="Z4" s="183"/>
      <c r="AA4" s="183"/>
      <c r="AB4" s="183"/>
      <c r="AC4" s="183"/>
      <c r="AD4" s="183"/>
      <c r="AE4" s="183"/>
      <c r="AF4" s="183"/>
      <c r="AG4" s="203"/>
      <c r="AH4" s="183"/>
      <c r="AI4" s="202"/>
      <c r="AJ4" s="183"/>
      <c r="AK4" s="183"/>
      <c r="AL4" s="183"/>
      <c r="AM4" s="183"/>
      <c r="AN4" s="183"/>
      <c r="AO4" s="183"/>
      <c r="AP4" s="183"/>
      <c r="AQ4" s="183"/>
      <c r="AR4" s="183"/>
      <c r="AS4" s="183"/>
      <c r="AT4" s="203"/>
      <c r="AU4" s="933"/>
    </row>
    <row r="5" spans="1:47" ht="36" thickTop="1" thickBot="1">
      <c r="A5" s="199"/>
      <c r="B5" s="780"/>
      <c r="C5" s="780"/>
      <c r="D5" s="232"/>
      <c r="E5" s="784" t="s">
        <v>58</v>
      </c>
      <c r="F5" s="784"/>
      <c r="G5" s="232"/>
      <c r="H5" s="780"/>
      <c r="I5" s="780"/>
      <c r="J5" s="200"/>
      <c r="K5" s="201"/>
      <c r="L5" s="199"/>
      <c r="M5" s="780"/>
      <c r="N5" s="780"/>
      <c r="O5" s="232"/>
      <c r="P5" s="784" t="s">
        <v>58</v>
      </c>
      <c r="Q5" s="784"/>
      <c r="R5" s="232"/>
      <c r="S5" s="780"/>
      <c r="T5" s="780"/>
      <c r="U5" s="200"/>
      <c r="V5" s="202"/>
      <c r="W5" s="782" t="s">
        <v>59</v>
      </c>
      <c r="X5" s="782"/>
      <c r="Y5" s="67">
        <f>IF('વાર્ષિક પરિણામ પત્રક '!$E3="","",'વાર્ષિક પરિણામ પત્રક '!E3)</f>
        <v>6</v>
      </c>
      <c r="Z5" s="782" t="s">
        <v>82</v>
      </c>
      <c r="AA5" s="782"/>
      <c r="AB5" s="66" t="str">
        <f>VLOOKUP(AF5,'વાર્ષિક પરિણામ પત્રક '!C6:CW62,5,0)</f>
        <v/>
      </c>
      <c r="AC5" s="66" t="e">
        <f>VLOOKUP(AF5,'વાર્ષિક પરિણામ પત્રક '!N6:CH62,5,0)</f>
        <v>#N/A</v>
      </c>
      <c r="AD5" s="892" t="s">
        <v>60</v>
      </c>
      <c r="AE5" s="892"/>
      <c r="AF5" s="947">
        <f>AS5+1</f>
        <v>2</v>
      </c>
      <c r="AG5" s="203"/>
      <c r="AH5" s="183"/>
      <c r="AI5" s="202"/>
      <c r="AJ5" s="782" t="s">
        <v>59</v>
      </c>
      <c r="AK5" s="782"/>
      <c r="AL5" s="67">
        <f>IF('વાર્ષિક પરિણામ પત્રક '!$E3="","",'વાર્ષિક પરિણામ પત્રક '!E3)</f>
        <v>6</v>
      </c>
      <c r="AM5" s="782" t="s">
        <v>82</v>
      </c>
      <c r="AN5" s="782"/>
      <c r="AO5" s="66" t="str">
        <f>VLOOKUP(AS5,'વાર્ષિક પરિણામ પત્રક '!C6:CW62,5,0)</f>
        <v/>
      </c>
      <c r="AP5" s="66" t="e">
        <f>VLOOKUP(AS5,'વાર્ષિક પરિણામ પત્રક '!Z6:CT62,5,0)</f>
        <v>#N/A</v>
      </c>
      <c r="AQ5" s="892" t="s">
        <v>60</v>
      </c>
      <c r="AR5" s="892"/>
      <c r="AS5" s="386">
        <v>1</v>
      </c>
      <c r="AT5" s="203"/>
      <c r="AU5" s="933"/>
    </row>
    <row r="6" spans="1:47" ht="13.5" customHeight="1" thickTop="1">
      <c r="A6" s="199"/>
      <c r="B6" s="180"/>
      <c r="C6" s="180"/>
      <c r="D6" s="530"/>
      <c r="E6" s="780"/>
      <c r="F6" s="780"/>
      <c r="G6" s="180"/>
      <c r="H6" s="180"/>
      <c r="I6" s="180"/>
      <c r="J6" s="200"/>
      <c r="K6" s="201"/>
      <c r="L6" s="199"/>
      <c r="M6" s="180"/>
      <c r="N6" s="180"/>
      <c r="O6" s="530"/>
      <c r="P6" s="780"/>
      <c r="Q6" s="780"/>
      <c r="R6" s="180"/>
      <c r="S6" s="180"/>
      <c r="T6" s="180"/>
      <c r="U6" s="200"/>
      <c r="V6" s="202"/>
      <c r="W6" s="205"/>
      <c r="X6" s="206"/>
      <c r="Y6" s="206"/>
      <c r="Z6" s="207"/>
      <c r="AA6" s="801" t="s">
        <v>61</v>
      </c>
      <c r="AB6" s="802"/>
      <c r="AC6" s="807" t="s">
        <v>62</v>
      </c>
      <c r="AD6" s="807" t="s">
        <v>63</v>
      </c>
      <c r="AE6" s="801" t="s">
        <v>64</v>
      </c>
      <c r="AF6" s="802"/>
      <c r="AG6" s="203"/>
      <c r="AH6" s="183"/>
      <c r="AI6" s="202"/>
      <c r="AJ6" s="205"/>
      <c r="AK6" s="206"/>
      <c r="AL6" s="206"/>
      <c r="AM6" s="207"/>
      <c r="AN6" s="801" t="s">
        <v>61</v>
      </c>
      <c r="AO6" s="802"/>
      <c r="AP6" s="807" t="s">
        <v>62</v>
      </c>
      <c r="AQ6" s="807" t="s">
        <v>63</v>
      </c>
      <c r="AR6" s="801" t="s">
        <v>64</v>
      </c>
      <c r="AS6" s="802"/>
      <c r="AT6" s="203"/>
      <c r="AU6" s="933"/>
    </row>
    <row r="7" spans="1:47" ht="18" customHeight="1">
      <c r="A7" s="195"/>
      <c r="B7" s="182"/>
      <c r="C7" s="182"/>
      <c r="D7" s="790" t="s">
        <v>65</v>
      </c>
      <c r="E7" s="790"/>
      <c r="F7" s="790"/>
      <c r="G7" s="790"/>
      <c r="H7" s="182"/>
      <c r="I7" s="182"/>
      <c r="J7" s="196"/>
      <c r="K7" s="189"/>
      <c r="L7" s="195"/>
      <c r="M7" s="182"/>
      <c r="N7" s="182"/>
      <c r="O7" s="790" t="s">
        <v>65</v>
      </c>
      <c r="P7" s="790"/>
      <c r="Q7" s="790"/>
      <c r="R7" s="790"/>
      <c r="S7" s="182"/>
      <c r="T7" s="182"/>
      <c r="U7" s="196"/>
      <c r="V7" s="197"/>
      <c r="W7" s="791" t="s">
        <v>54</v>
      </c>
      <c r="X7" s="793" t="s">
        <v>66</v>
      </c>
      <c r="Y7" s="793"/>
      <c r="Z7" s="794"/>
      <c r="AA7" s="803"/>
      <c r="AB7" s="804"/>
      <c r="AC7" s="808"/>
      <c r="AD7" s="808"/>
      <c r="AE7" s="803"/>
      <c r="AF7" s="804"/>
      <c r="AG7" s="198"/>
      <c r="AH7" s="184"/>
      <c r="AI7" s="197"/>
      <c r="AJ7" s="791" t="s">
        <v>54</v>
      </c>
      <c r="AK7" s="793" t="s">
        <v>66</v>
      </c>
      <c r="AL7" s="793"/>
      <c r="AM7" s="794"/>
      <c r="AN7" s="803"/>
      <c r="AO7" s="804"/>
      <c r="AP7" s="808"/>
      <c r="AQ7" s="808"/>
      <c r="AR7" s="803"/>
      <c r="AS7" s="804"/>
      <c r="AT7" s="198"/>
      <c r="AU7" s="933"/>
    </row>
    <row r="8" spans="1:47">
      <c r="A8" s="195"/>
      <c r="B8" s="182"/>
      <c r="C8" s="182"/>
      <c r="D8" s="180"/>
      <c r="E8" s="180"/>
      <c r="F8" s="180"/>
      <c r="G8" s="182"/>
      <c r="H8" s="182"/>
      <c r="I8" s="182"/>
      <c r="J8" s="196"/>
      <c r="K8" s="189"/>
      <c r="L8" s="195"/>
      <c r="M8" s="182"/>
      <c r="N8" s="182"/>
      <c r="O8" s="180"/>
      <c r="P8" s="180"/>
      <c r="Q8" s="180"/>
      <c r="R8" s="182"/>
      <c r="S8" s="182"/>
      <c r="T8" s="182"/>
      <c r="U8" s="196"/>
      <c r="V8" s="197"/>
      <c r="W8" s="792"/>
      <c r="X8" s="795"/>
      <c r="Y8" s="795"/>
      <c r="Z8" s="796"/>
      <c r="AA8" s="805"/>
      <c r="AB8" s="806"/>
      <c r="AC8" s="809"/>
      <c r="AD8" s="809"/>
      <c r="AE8" s="805"/>
      <c r="AF8" s="806"/>
      <c r="AG8" s="198"/>
      <c r="AH8" s="184"/>
      <c r="AI8" s="197"/>
      <c r="AJ8" s="792"/>
      <c r="AK8" s="795"/>
      <c r="AL8" s="795"/>
      <c r="AM8" s="796"/>
      <c r="AN8" s="805"/>
      <c r="AO8" s="806"/>
      <c r="AP8" s="809"/>
      <c r="AQ8" s="809"/>
      <c r="AR8" s="805"/>
      <c r="AS8" s="806"/>
      <c r="AT8" s="198"/>
      <c r="AU8" s="933"/>
    </row>
    <row r="9" spans="1:47" ht="30" customHeight="1">
      <c r="A9" s="195"/>
      <c r="B9" s="182"/>
      <c r="C9" s="182"/>
      <c r="D9" s="797" t="s">
        <v>157</v>
      </c>
      <c r="E9" s="797"/>
      <c r="F9" s="797"/>
      <c r="G9" s="797"/>
      <c r="H9" s="182"/>
      <c r="I9" s="182"/>
      <c r="J9" s="196"/>
      <c r="K9" s="189"/>
      <c r="L9" s="195"/>
      <c r="M9" s="182"/>
      <c r="N9" s="182"/>
      <c r="O9" s="797" t="s">
        <v>157</v>
      </c>
      <c r="P9" s="797"/>
      <c r="Q9" s="797"/>
      <c r="R9" s="797"/>
      <c r="S9" s="182"/>
      <c r="T9" s="182"/>
      <c r="U9" s="196"/>
      <c r="V9" s="197"/>
      <c r="W9" s="527">
        <v>1</v>
      </c>
      <c r="X9" s="798" t="s">
        <v>4</v>
      </c>
      <c r="Y9" s="799"/>
      <c r="Z9" s="800"/>
      <c r="AA9" s="889">
        <v>200</v>
      </c>
      <c r="AB9" s="890"/>
      <c r="AC9" s="526" t="e">
        <f>VLOOKUP(AF5,'વાર્ષિક પરિણામ પત્રક '!N6:CH77,12,0)</f>
        <v>#N/A</v>
      </c>
      <c r="AD9" s="526" t="str">
        <f>VLOOKUP(AF5,'વાર્ષિક પરિણામ પત્રક '!C6:BX77,13,0)</f>
        <v/>
      </c>
      <c r="AE9" s="789"/>
      <c r="AF9" s="789"/>
      <c r="AG9" s="198"/>
      <c r="AH9" s="184"/>
      <c r="AI9" s="197"/>
      <c r="AJ9" s="527">
        <v>1</v>
      </c>
      <c r="AK9" s="798" t="s">
        <v>4</v>
      </c>
      <c r="AL9" s="799"/>
      <c r="AM9" s="800"/>
      <c r="AN9" s="889">
        <v>200</v>
      </c>
      <c r="AO9" s="890"/>
      <c r="AP9" s="526" t="e">
        <f>VLOOKUP(AS5,'વાર્ષિક પરિણામ પત્રક '!Z6:CT77,12,0)</f>
        <v>#N/A</v>
      </c>
      <c r="AQ9" s="526" t="str">
        <f>VLOOKUP(AS5,'વાર્ષિક પરિણામ પત્રક '!C6:BX77,13,0)</f>
        <v/>
      </c>
      <c r="AR9" s="789"/>
      <c r="AS9" s="789"/>
      <c r="AT9" s="198"/>
      <c r="AU9" s="933"/>
    </row>
    <row r="10" spans="1:47" ht="6" customHeight="1">
      <c r="A10" s="195"/>
      <c r="B10" s="182"/>
      <c r="C10" s="182"/>
      <c r="D10" s="182"/>
      <c r="E10" s="182"/>
      <c r="F10" s="182"/>
      <c r="G10" s="182"/>
      <c r="H10" s="182"/>
      <c r="I10" s="182"/>
      <c r="J10" s="196"/>
      <c r="K10" s="189"/>
      <c r="L10" s="195"/>
      <c r="M10" s="182"/>
      <c r="N10" s="182"/>
      <c r="O10" s="182"/>
      <c r="P10" s="182"/>
      <c r="Q10" s="182"/>
      <c r="R10" s="182"/>
      <c r="S10" s="182"/>
      <c r="T10" s="182"/>
      <c r="U10" s="196"/>
      <c r="V10" s="197"/>
      <c r="W10" s="814">
        <v>2</v>
      </c>
      <c r="X10" s="816" t="s">
        <v>6</v>
      </c>
      <c r="Y10" s="817"/>
      <c r="Z10" s="818"/>
      <c r="AA10" s="883">
        <v>200</v>
      </c>
      <c r="AB10" s="884"/>
      <c r="AC10" s="775" t="e">
        <f>VLOOKUP(AF5,'વાર્ષિક પરિણામ પત્રક '!N6:CH77,31,0)</f>
        <v>#N/A</v>
      </c>
      <c r="AD10" s="775" t="str">
        <f>VLOOKUP(AF5,'વાર્ષિક પરિણામ પત્રક '!C6:BX77,32,0)</f>
        <v/>
      </c>
      <c r="AE10" s="789"/>
      <c r="AF10" s="789"/>
      <c r="AG10" s="198"/>
      <c r="AH10" s="184"/>
      <c r="AI10" s="197"/>
      <c r="AJ10" s="814">
        <v>2</v>
      </c>
      <c r="AK10" s="816" t="s">
        <v>6</v>
      </c>
      <c r="AL10" s="817"/>
      <c r="AM10" s="818"/>
      <c r="AN10" s="883">
        <v>200</v>
      </c>
      <c r="AO10" s="884"/>
      <c r="AP10" s="775" t="e">
        <f>VLOOKUP(AS5,'વાર્ષિક પરિણામ પત્રક '!Z6:CT77,31,0)</f>
        <v>#N/A</v>
      </c>
      <c r="AQ10" s="775" t="str">
        <f>VLOOKUP(AS5,'વાર્ષિક પરિણામ પત્રક '!C6:BX77,32,0)</f>
        <v/>
      </c>
      <c r="AR10" s="789"/>
      <c r="AS10" s="789"/>
      <c r="AT10" s="198"/>
      <c r="AU10" s="933"/>
    </row>
    <row r="11" spans="1:47" ht="24">
      <c r="A11" s="208"/>
      <c r="B11" s="209" t="s">
        <v>59</v>
      </c>
      <c r="C11" s="827">
        <f>AL5</f>
        <v>6</v>
      </c>
      <c r="D11" s="827"/>
      <c r="E11" s="209"/>
      <c r="F11" s="209"/>
      <c r="G11" s="209"/>
      <c r="H11" s="529" t="s">
        <v>67</v>
      </c>
      <c r="I11" s="48" t="str">
        <f>IF('વાર્ષિક ટાઇટલ પેઇઝ  '!$O11="","",'વાર્ષિક ટાઇટલ પેઇઝ  '!O11)</f>
        <v>-</v>
      </c>
      <c r="J11" s="210"/>
      <c r="K11" s="211"/>
      <c r="L11" s="208"/>
      <c r="M11" s="209" t="s">
        <v>59</v>
      </c>
      <c r="N11" s="827">
        <f>Y5</f>
        <v>6</v>
      </c>
      <c r="O11" s="827"/>
      <c r="P11" s="209"/>
      <c r="Q11" s="209"/>
      <c r="R11" s="209"/>
      <c r="S11" s="529" t="s">
        <v>67</v>
      </c>
      <c r="T11" s="48" t="str">
        <f>IF('વાર્ષિક ટાઇટલ પેઇઝ  '!$O11="","",'વાર્ષિક ટાઇટલ પેઇઝ  '!O11)</f>
        <v>-</v>
      </c>
      <c r="U11" s="210"/>
      <c r="V11" s="212"/>
      <c r="W11" s="815"/>
      <c r="X11" s="819"/>
      <c r="Y11" s="820"/>
      <c r="Z11" s="821"/>
      <c r="AA11" s="885"/>
      <c r="AB11" s="886"/>
      <c r="AC11" s="776"/>
      <c r="AD11" s="776"/>
      <c r="AE11" s="789"/>
      <c r="AF11" s="789"/>
      <c r="AG11" s="213"/>
      <c r="AH11" s="531"/>
      <c r="AI11" s="212"/>
      <c r="AJ11" s="815"/>
      <c r="AK11" s="819"/>
      <c r="AL11" s="820"/>
      <c r="AM11" s="821"/>
      <c r="AN11" s="885"/>
      <c r="AO11" s="886"/>
      <c r="AP11" s="776"/>
      <c r="AQ11" s="776"/>
      <c r="AR11" s="789"/>
      <c r="AS11" s="789"/>
      <c r="AT11" s="213"/>
      <c r="AU11" s="933"/>
    </row>
    <row r="12" spans="1:47" ht="24">
      <c r="A12" s="208"/>
      <c r="B12" s="209"/>
      <c r="C12" s="209"/>
      <c r="D12" s="528" t="s">
        <v>45</v>
      </c>
      <c r="E12" s="826" t="str">
        <f>IF('વાર્ષિક ટાઇટલ પેઇઝ  '!$K8="","",'વાર્ષિક ટાઇટલ પેઇઝ  '!K8)</f>
        <v/>
      </c>
      <c r="F12" s="826"/>
      <c r="G12" s="209"/>
      <c r="H12" s="209"/>
      <c r="I12" s="528"/>
      <c r="J12" s="210"/>
      <c r="K12" s="211"/>
      <c r="L12" s="208"/>
      <c r="M12" s="209"/>
      <c r="N12" s="209"/>
      <c r="O12" s="528" t="s">
        <v>45</v>
      </c>
      <c r="P12" s="826" t="str">
        <f>IF('વાર્ષિક ટાઇટલ પેઇઝ  '!$K8="","",'વાર્ષિક ટાઇટલ પેઇઝ  '!K8)</f>
        <v/>
      </c>
      <c r="Q12" s="826"/>
      <c r="R12" s="209"/>
      <c r="S12" s="209"/>
      <c r="T12" s="528"/>
      <c r="U12" s="210"/>
      <c r="V12" s="212"/>
      <c r="W12" s="814">
        <v>3</v>
      </c>
      <c r="X12" s="816" t="s">
        <v>170</v>
      </c>
      <c r="Y12" s="817"/>
      <c r="Z12" s="818"/>
      <c r="AA12" s="883">
        <v>200</v>
      </c>
      <c r="AB12" s="884"/>
      <c r="AC12" s="775" t="e">
        <f>VLOOKUP(AF5,'વાર્ષિક પરિણામ પત્રક '!N6:CH77,48,0)</f>
        <v>#N/A</v>
      </c>
      <c r="AD12" s="775" t="str">
        <f>VLOOKUP(AF5,'વાર્ષિક પરિણામ પત્રક '!C6:BX77,49,0)</f>
        <v/>
      </c>
      <c r="AE12" s="822"/>
      <c r="AF12" s="823"/>
      <c r="AG12" s="213"/>
      <c r="AH12" s="531"/>
      <c r="AI12" s="212"/>
      <c r="AJ12" s="814">
        <v>3</v>
      </c>
      <c r="AK12" s="816" t="s">
        <v>170</v>
      </c>
      <c r="AL12" s="817"/>
      <c r="AM12" s="818"/>
      <c r="AN12" s="883">
        <v>200</v>
      </c>
      <c r="AO12" s="884"/>
      <c r="AP12" s="775" t="e">
        <f>VLOOKUP(AS5,'વાર્ષિક પરિણામ પત્રક '!Z6:CT77,48,0)</f>
        <v>#N/A</v>
      </c>
      <c r="AQ12" s="775" t="str">
        <f>VLOOKUP(AS5,'વાર્ષિક પરિણામ પત્રક '!C6:BX77,49,0)</f>
        <v/>
      </c>
      <c r="AR12" s="822"/>
      <c r="AS12" s="823"/>
      <c r="AT12" s="213"/>
      <c r="AU12" s="933"/>
    </row>
    <row r="13" spans="1:47" ht="5.25" customHeight="1">
      <c r="A13" s="208"/>
      <c r="B13" s="209"/>
      <c r="C13" s="209"/>
      <c r="D13" s="528"/>
      <c r="E13" s="532"/>
      <c r="F13" s="532"/>
      <c r="G13" s="209"/>
      <c r="H13" s="209"/>
      <c r="I13" s="528"/>
      <c r="J13" s="210"/>
      <c r="K13" s="211"/>
      <c r="L13" s="208"/>
      <c r="M13" s="209"/>
      <c r="N13" s="209"/>
      <c r="O13" s="528"/>
      <c r="P13" s="532"/>
      <c r="Q13" s="532"/>
      <c r="R13" s="209"/>
      <c r="S13" s="209"/>
      <c r="T13" s="528"/>
      <c r="U13" s="210"/>
      <c r="V13" s="212"/>
      <c r="W13" s="815"/>
      <c r="X13" s="819"/>
      <c r="Y13" s="820"/>
      <c r="Z13" s="821"/>
      <c r="AA13" s="885"/>
      <c r="AB13" s="886"/>
      <c r="AC13" s="776"/>
      <c r="AD13" s="776"/>
      <c r="AE13" s="824"/>
      <c r="AF13" s="825"/>
      <c r="AG13" s="213"/>
      <c r="AH13" s="531"/>
      <c r="AI13" s="212"/>
      <c r="AJ13" s="815"/>
      <c r="AK13" s="819"/>
      <c r="AL13" s="820"/>
      <c r="AM13" s="821"/>
      <c r="AN13" s="885"/>
      <c r="AO13" s="886"/>
      <c r="AP13" s="776"/>
      <c r="AQ13" s="776"/>
      <c r="AR13" s="824"/>
      <c r="AS13" s="825"/>
      <c r="AT13" s="213"/>
      <c r="AU13" s="933"/>
    </row>
    <row r="14" spans="1:47" ht="24">
      <c r="A14" s="208"/>
      <c r="B14" s="828" t="s">
        <v>68</v>
      </c>
      <c r="C14" s="828"/>
      <c r="D14" s="829" t="str">
        <f>IF('વાર્ષિક ટાઇટલ પેઇઝ  '!$F16="","",'વાર્ષિક ટાઇટલ પેઇઝ  '!F16)</f>
        <v>T,MN</v>
      </c>
      <c r="E14" s="829"/>
      <c r="F14" s="829"/>
      <c r="G14" s="209"/>
      <c r="H14" s="209"/>
      <c r="I14" s="209"/>
      <c r="J14" s="210"/>
      <c r="K14" s="211"/>
      <c r="L14" s="208"/>
      <c r="M14" s="828" t="s">
        <v>68</v>
      </c>
      <c r="N14" s="828"/>
      <c r="O14" s="829" t="str">
        <f>IF('વાર્ષિક ટાઇટલ પેઇઝ  '!$F16="","",'વાર્ષિક ટાઇટલ પેઇઝ  '!F16)</f>
        <v>T,MN</v>
      </c>
      <c r="P14" s="829"/>
      <c r="Q14" s="829"/>
      <c r="R14" s="209"/>
      <c r="S14" s="209"/>
      <c r="T14" s="209"/>
      <c r="U14" s="210"/>
      <c r="V14" s="212"/>
      <c r="W14" s="98">
        <v>4</v>
      </c>
      <c r="X14" s="798" t="s">
        <v>95</v>
      </c>
      <c r="Y14" s="799"/>
      <c r="Z14" s="800"/>
      <c r="AA14" s="889">
        <v>200</v>
      </c>
      <c r="AB14" s="890"/>
      <c r="AC14" s="526" t="e">
        <f>VLOOKUP(AF5,'વાર્ષિક પરિણામ પત્રક '!N6:CH77,64,0)</f>
        <v>#N/A</v>
      </c>
      <c r="AD14" s="526" t="str">
        <f>VLOOKUP(AF5,'વાર્ષિક પરિણામ પત્રક '!C6:BX77,65,0)</f>
        <v/>
      </c>
      <c r="AE14" s="787"/>
      <c r="AF14" s="787"/>
      <c r="AG14" s="213"/>
      <c r="AH14" s="531"/>
      <c r="AI14" s="212"/>
      <c r="AJ14" s="98">
        <v>4</v>
      </c>
      <c r="AK14" s="798" t="s">
        <v>95</v>
      </c>
      <c r="AL14" s="799"/>
      <c r="AM14" s="800"/>
      <c r="AN14" s="889">
        <v>200</v>
      </c>
      <c r="AO14" s="890"/>
      <c r="AP14" s="526" t="e">
        <f>VLOOKUP(AS5,'વાર્ષિક પરિણામ પત્રક '!Z6:CT77,64,0)</f>
        <v>#N/A</v>
      </c>
      <c r="AQ14" s="526" t="str">
        <f>VLOOKUP(AS5,'વાર્ષિક પરિણામ પત્રક '!C6:BX77,65,0)</f>
        <v/>
      </c>
      <c r="AR14" s="787"/>
      <c r="AS14" s="787"/>
      <c r="AT14" s="213"/>
      <c r="AU14" s="933"/>
    </row>
    <row r="15" spans="1:47" ht="12" customHeight="1">
      <c r="A15" s="208"/>
      <c r="B15" s="529"/>
      <c r="C15" s="529"/>
      <c r="D15" s="532"/>
      <c r="E15" s="532"/>
      <c r="F15" s="532"/>
      <c r="G15" s="209"/>
      <c r="H15" s="209"/>
      <c r="I15" s="209"/>
      <c r="J15" s="210"/>
      <c r="K15" s="211"/>
      <c r="L15" s="208"/>
      <c r="M15" s="529"/>
      <c r="N15" s="529"/>
      <c r="O15" s="532"/>
      <c r="P15" s="532"/>
      <c r="Q15" s="532"/>
      <c r="R15" s="209"/>
      <c r="S15" s="209"/>
      <c r="T15" s="209"/>
      <c r="U15" s="210"/>
      <c r="V15" s="212"/>
      <c r="W15" s="814">
        <v>5</v>
      </c>
      <c r="X15" s="816" t="s">
        <v>5</v>
      </c>
      <c r="Y15" s="817"/>
      <c r="Z15" s="818"/>
      <c r="AA15" s="883">
        <v>200</v>
      </c>
      <c r="AB15" s="884"/>
      <c r="AC15" s="775" t="e">
        <f>VLOOKUP(AF5,'વાર્ષિક પરિણામ પત્રક '!N6:CH77,23,0)</f>
        <v>#N/A</v>
      </c>
      <c r="AD15" s="775" t="str">
        <f>VLOOKUP(AF5,'વાર્ષિક પરિણામ પત્રક '!C6:BX77,24,0)</f>
        <v/>
      </c>
      <c r="AE15" s="810"/>
      <c r="AF15" s="811"/>
      <c r="AG15" s="213"/>
      <c r="AH15" s="531"/>
      <c r="AI15" s="212"/>
      <c r="AJ15" s="814">
        <v>5</v>
      </c>
      <c r="AK15" s="816" t="s">
        <v>5</v>
      </c>
      <c r="AL15" s="817"/>
      <c r="AM15" s="818"/>
      <c r="AN15" s="883">
        <v>200</v>
      </c>
      <c r="AO15" s="884"/>
      <c r="AP15" s="775" t="e">
        <f>VLOOKUP(AS5,'વાર્ષિક પરિણામ પત્રક '!Z6:CT77,23,0)</f>
        <v>#N/A</v>
      </c>
      <c r="AQ15" s="775" t="str">
        <f>VLOOKUP(AS5,'વાર્ષિક પરિણામ પત્રક '!C6:BX77,24,0)</f>
        <v/>
      </c>
      <c r="AR15" s="810"/>
      <c r="AS15" s="811"/>
      <c r="AT15" s="213"/>
      <c r="AU15" s="933"/>
    </row>
    <row r="16" spans="1:47" ht="24">
      <c r="A16" s="208"/>
      <c r="B16" s="215" t="s">
        <v>49</v>
      </c>
      <c r="C16" s="829" t="str">
        <f>IF('વાર્ષિક ટાઇટલ પેઇઝ  '!$O17="","",'વાર્ષિક ટાઇટલ પેઇઝ  '!O17)</f>
        <v>T,MN</v>
      </c>
      <c r="D16" s="829"/>
      <c r="E16" s="829"/>
      <c r="F16" s="209"/>
      <c r="G16" s="209"/>
      <c r="H16" s="209"/>
      <c r="I16" s="209"/>
      <c r="J16" s="210"/>
      <c r="K16" s="211"/>
      <c r="L16" s="208"/>
      <c r="M16" s="215" t="s">
        <v>49</v>
      </c>
      <c r="N16" s="829" t="str">
        <f>IF('વાર્ષિક ટાઇટલ પેઇઝ  '!$O17="","",'વાર્ષિક ટાઇટલ પેઇઝ  '!O17)</f>
        <v>T,MN</v>
      </c>
      <c r="O16" s="829"/>
      <c r="P16" s="829"/>
      <c r="Q16" s="209"/>
      <c r="R16" s="209"/>
      <c r="S16" s="209"/>
      <c r="T16" s="209"/>
      <c r="U16" s="210"/>
      <c r="V16" s="212"/>
      <c r="W16" s="815"/>
      <c r="X16" s="819"/>
      <c r="Y16" s="820"/>
      <c r="Z16" s="821"/>
      <c r="AA16" s="885"/>
      <c r="AB16" s="886"/>
      <c r="AC16" s="776"/>
      <c r="AD16" s="776"/>
      <c r="AE16" s="812"/>
      <c r="AF16" s="813"/>
      <c r="AG16" s="213"/>
      <c r="AH16" s="531"/>
      <c r="AI16" s="212"/>
      <c r="AJ16" s="815"/>
      <c r="AK16" s="819"/>
      <c r="AL16" s="820"/>
      <c r="AM16" s="821"/>
      <c r="AN16" s="885"/>
      <c r="AO16" s="886"/>
      <c r="AP16" s="776"/>
      <c r="AQ16" s="776"/>
      <c r="AR16" s="812"/>
      <c r="AS16" s="813"/>
      <c r="AT16" s="213"/>
      <c r="AU16" s="933"/>
    </row>
    <row r="17" spans="1:47" ht="9.75" customHeight="1">
      <c r="A17" s="208"/>
      <c r="B17" s="215"/>
      <c r="C17" s="215"/>
      <c r="D17" s="532"/>
      <c r="E17" s="532"/>
      <c r="F17" s="209"/>
      <c r="G17" s="209"/>
      <c r="H17" s="209"/>
      <c r="I17" s="209"/>
      <c r="J17" s="210"/>
      <c r="K17" s="211"/>
      <c r="L17" s="208"/>
      <c r="M17" s="215"/>
      <c r="N17" s="215"/>
      <c r="O17" s="532"/>
      <c r="P17" s="532"/>
      <c r="Q17" s="209"/>
      <c r="R17" s="209"/>
      <c r="S17" s="209"/>
      <c r="T17" s="209"/>
      <c r="U17" s="210"/>
      <c r="V17" s="212"/>
      <c r="W17" s="814">
        <v>6</v>
      </c>
      <c r="X17" s="816" t="s">
        <v>206</v>
      </c>
      <c r="Y17" s="817"/>
      <c r="Z17" s="818"/>
      <c r="AA17" s="883">
        <v>200</v>
      </c>
      <c r="AB17" s="884"/>
      <c r="AC17" s="775" t="e">
        <f>VLOOKUP(AF5,'વાર્ષિક પરિણામ પત્રક '!N6:CH77,56,0)</f>
        <v>#N/A</v>
      </c>
      <c r="AD17" s="775" t="str">
        <f>VLOOKUP(AF5,'વાર્ષિક પરિણામ પત્રક '!C6:BX77,57,0)</f>
        <v/>
      </c>
      <c r="AE17" s="787"/>
      <c r="AF17" s="787"/>
      <c r="AG17" s="213"/>
      <c r="AH17" s="531"/>
      <c r="AI17" s="212"/>
      <c r="AJ17" s="814">
        <v>6</v>
      </c>
      <c r="AK17" s="816" t="s">
        <v>206</v>
      </c>
      <c r="AL17" s="817"/>
      <c r="AM17" s="818"/>
      <c r="AN17" s="883">
        <v>200</v>
      </c>
      <c r="AO17" s="884"/>
      <c r="AP17" s="775" t="e">
        <f>VLOOKUP(AS5,'વાર્ષિક પરિણામ પત્રક '!Z6:CT77,56,0)</f>
        <v>#N/A</v>
      </c>
      <c r="AQ17" s="775" t="str">
        <f>VLOOKUP(AS5,'વાર્ષિક પરિણામ પત્રક '!C6:BX77,57,0)</f>
        <v/>
      </c>
      <c r="AR17" s="787"/>
      <c r="AS17" s="787"/>
      <c r="AT17" s="213"/>
      <c r="AU17" s="933"/>
    </row>
    <row r="18" spans="1:47" ht="24">
      <c r="A18" s="208"/>
      <c r="B18" s="209" t="s">
        <v>69</v>
      </c>
      <c r="C18" s="829" t="str">
        <f>VLOOKUP(AS5,'વાર્ષિક પરિણામ પત્રક '!C6:BW77,2,0)</f>
        <v/>
      </c>
      <c r="D18" s="829"/>
      <c r="E18" s="829"/>
      <c r="F18" s="829"/>
      <c r="G18" s="829"/>
      <c r="H18" s="829"/>
      <c r="I18" s="209"/>
      <c r="J18" s="210"/>
      <c r="K18" s="211"/>
      <c r="L18" s="208"/>
      <c r="M18" s="209" t="s">
        <v>69</v>
      </c>
      <c r="N18" s="829" t="str">
        <f>VLOOKUP(AF5,'વાર્ષિક પરિણામ પત્રક '!C6:CH77,2,0)</f>
        <v/>
      </c>
      <c r="O18" s="829"/>
      <c r="P18" s="829"/>
      <c r="Q18" s="829"/>
      <c r="R18" s="829"/>
      <c r="S18" s="829"/>
      <c r="T18" s="209"/>
      <c r="U18" s="210"/>
      <c r="V18" s="212"/>
      <c r="W18" s="815"/>
      <c r="X18" s="819"/>
      <c r="Y18" s="820"/>
      <c r="Z18" s="821"/>
      <c r="AA18" s="885"/>
      <c r="AB18" s="886"/>
      <c r="AC18" s="776"/>
      <c r="AD18" s="776"/>
      <c r="AE18" s="787"/>
      <c r="AF18" s="787"/>
      <c r="AG18" s="213"/>
      <c r="AH18" s="531"/>
      <c r="AI18" s="212"/>
      <c r="AJ18" s="815"/>
      <c r="AK18" s="819"/>
      <c r="AL18" s="820"/>
      <c r="AM18" s="821"/>
      <c r="AN18" s="885"/>
      <c r="AO18" s="886"/>
      <c r="AP18" s="776"/>
      <c r="AQ18" s="776"/>
      <c r="AR18" s="787"/>
      <c r="AS18" s="787"/>
      <c r="AT18" s="213"/>
      <c r="AU18" s="933"/>
    </row>
    <row r="19" spans="1:47" ht="18.75">
      <c r="A19" s="216"/>
      <c r="B19" s="217"/>
      <c r="C19" s="850" t="s">
        <v>70</v>
      </c>
      <c r="D19" s="850"/>
      <c r="E19" s="850"/>
      <c r="F19" s="850"/>
      <c r="G19" s="850"/>
      <c r="H19" s="850"/>
      <c r="I19" s="218"/>
      <c r="J19" s="219"/>
      <c r="K19" s="220"/>
      <c r="L19" s="216"/>
      <c r="M19" s="217"/>
      <c r="N19" s="850" t="s">
        <v>70</v>
      </c>
      <c r="O19" s="850"/>
      <c r="P19" s="850"/>
      <c r="Q19" s="850"/>
      <c r="R19" s="850"/>
      <c r="S19" s="850"/>
      <c r="T19" s="218"/>
      <c r="U19" s="219"/>
      <c r="V19" s="221"/>
      <c r="W19" s="814">
        <v>7</v>
      </c>
      <c r="X19" s="817" t="s">
        <v>7</v>
      </c>
      <c r="Y19" s="817"/>
      <c r="Z19" s="818"/>
      <c r="AA19" s="883">
        <v>200</v>
      </c>
      <c r="AB19" s="884"/>
      <c r="AC19" s="775" t="e">
        <f>VLOOKUP(AF5,'વાર્ષિક પરિણામ પત્રક '!N6:CH77,39,0)</f>
        <v>#N/A</v>
      </c>
      <c r="AD19" s="775" t="str">
        <f>VLOOKUP(AF5,'વાર્ષિક પરિણામ પત્રક '!C6:BX77,40,0)</f>
        <v/>
      </c>
      <c r="AE19" s="788"/>
      <c r="AF19" s="788"/>
      <c r="AG19" s="222"/>
      <c r="AH19" s="931"/>
      <c r="AI19" s="221"/>
      <c r="AJ19" s="814">
        <v>7</v>
      </c>
      <c r="AK19" s="817" t="s">
        <v>7</v>
      </c>
      <c r="AL19" s="817"/>
      <c r="AM19" s="818"/>
      <c r="AN19" s="883">
        <v>200</v>
      </c>
      <c r="AO19" s="884"/>
      <c r="AP19" s="775" t="e">
        <f>VLOOKUP(AS5,'વાર્ષિક પરિણામ પત્રક '!Z6:CT77,39,0)</f>
        <v>#N/A</v>
      </c>
      <c r="AQ19" s="775" t="str">
        <f>VLOOKUP(AS5,'વાર્ષિક પરિણામ પત્રક '!C6:BX77,40,0)</f>
        <v/>
      </c>
      <c r="AR19" s="788"/>
      <c r="AS19" s="788"/>
      <c r="AT19" s="222"/>
      <c r="AU19" s="933"/>
    </row>
    <row r="20" spans="1:47" ht="9" customHeight="1">
      <c r="A20" s="195"/>
      <c r="B20" s="182"/>
      <c r="C20" s="182"/>
      <c r="D20" s="182"/>
      <c r="E20" s="182"/>
      <c r="F20" s="182"/>
      <c r="G20" s="182"/>
      <c r="H20" s="182"/>
      <c r="I20" s="182"/>
      <c r="J20" s="196"/>
      <c r="K20" s="189"/>
      <c r="L20" s="195"/>
      <c r="M20" s="182"/>
      <c r="N20" s="182"/>
      <c r="O20" s="182"/>
      <c r="P20" s="182"/>
      <c r="Q20" s="182"/>
      <c r="R20" s="182"/>
      <c r="S20" s="182"/>
      <c r="T20" s="182"/>
      <c r="U20" s="196"/>
      <c r="V20" s="197"/>
      <c r="W20" s="815"/>
      <c r="X20" s="820"/>
      <c r="Y20" s="820"/>
      <c r="Z20" s="821"/>
      <c r="AA20" s="885"/>
      <c r="AB20" s="886"/>
      <c r="AC20" s="776"/>
      <c r="AD20" s="776"/>
      <c r="AE20" s="788"/>
      <c r="AF20" s="788"/>
      <c r="AG20" s="198"/>
      <c r="AH20" s="184"/>
      <c r="AI20" s="197"/>
      <c r="AJ20" s="815"/>
      <c r="AK20" s="820"/>
      <c r="AL20" s="820"/>
      <c r="AM20" s="821"/>
      <c r="AN20" s="885"/>
      <c r="AO20" s="886"/>
      <c r="AP20" s="776"/>
      <c r="AQ20" s="776"/>
      <c r="AR20" s="788"/>
      <c r="AS20" s="788"/>
      <c r="AT20" s="198"/>
      <c r="AU20" s="933"/>
    </row>
    <row r="21" spans="1:47" ht="24">
      <c r="A21" s="208"/>
      <c r="B21" s="209" t="s">
        <v>71</v>
      </c>
      <c r="C21" s="846">
        <f>VLOOKUP(AS5,'DATA ENTRY'!L3:Y72,14,0)</f>
        <v>0</v>
      </c>
      <c r="D21" s="846"/>
      <c r="E21" s="846"/>
      <c r="F21" s="846"/>
      <c r="G21" s="846"/>
      <c r="H21" s="846"/>
      <c r="I21" s="846"/>
      <c r="J21" s="210"/>
      <c r="K21" s="211"/>
      <c r="L21" s="208"/>
      <c r="M21" s="209" t="s">
        <v>71</v>
      </c>
      <c r="N21" s="846">
        <f>VLOOKUP(AF5,'DATA ENTRY'!L3:Y72,14,0)</f>
        <v>0</v>
      </c>
      <c r="O21" s="846"/>
      <c r="P21" s="846"/>
      <c r="Q21" s="846"/>
      <c r="R21" s="846"/>
      <c r="S21" s="846"/>
      <c r="T21" s="846"/>
      <c r="U21" s="210"/>
      <c r="V21" s="212"/>
      <c r="W21" s="99">
        <v>8</v>
      </c>
      <c r="X21" s="847" t="s">
        <v>72</v>
      </c>
      <c r="Y21" s="848"/>
      <c r="Z21" s="849"/>
      <c r="AA21" s="887">
        <v>400</v>
      </c>
      <c r="AB21" s="888"/>
      <c r="AC21" s="526" t="e">
        <f>VLOOKUP(AF5,'વાર્ષિક પરિણામ પત્રક '!N6:CH77,69,0)</f>
        <v>#N/A</v>
      </c>
      <c r="AD21" s="526" t="str">
        <f>VLOOKUP(AF5,'વાર્ષિક પરિણામ પત્રક '!C6:BX77,70,0)</f>
        <v/>
      </c>
      <c r="AE21" s="787"/>
      <c r="AF21" s="787"/>
      <c r="AG21" s="213"/>
      <c r="AH21" s="531"/>
      <c r="AI21" s="212"/>
      <c r="AJ21" s="99">
        <v>8</v>
      </c>
      <c r="AK21" s="847" t="s">
        <v>72</v>
      </c>
      <c r="AL21" s="848"/>
      <c r="AM21" s="849"/>
      <c r="AN21" s="887">
        <v>400</v>
      </c>
      <c r="AO21" s="888"/>
      <c r="AP21" s="526" t="e">
        <f>VLOOKUP(AS5,'વાર્ષિક પરિણામ પત્રક '!Z6:CT77,69,0)</f>
        <v>#N/A</v>
      </c>
      <c r="AQ21" s="526" t="str">
        <f>VLOOKUP(AS5,'વાર્ષિક પરિણામ પત્રક '!C6:BX77,70,0)</f>
        <v>A</v>
      </c>
      <c r="AR21" s="787"/>
      <c r="AS21" s="787"/>
      <c r="AT21" s="213"/>
      <c r="AU21" s="933"/>
    </row>
    <row r="22" spans="1:47" ht="24">
      <c r="A22" s="208"/>
      <c r="B22" s="209"/>
      <c r="C22" s="845"/>
      <c r="D22" s="845"/>
      <c r="E22" s="845"/>
      <c r="F22" s="845"/>
      <c r="G22" s="845"/>
      <c r="H22" s="845"/>
      <c r="I22" s="209"/>
      <c r="J22" s="210"/>
      <c r="K22" s="211"/>
      <c r="L22" s="208"/>
      <c r="M22" s="209"/>
      <c r="N22" s="845"/>
      <c r="O22" s="845"/>
      <c r="P22" s="845"/>
      <c r="Q22" s="845"/>
      <c r="R22" s="845"/>
      <c r="S22" s="845"/>
      <c r="T22" s="209"/>
      <c r="U22" s="210"/>
      <c r="V22" s="212"/>
      <c r="W22" s="798" t="s">
        <v>73</v>
      </c>
      <c r="X22" s="799"/>
      <c r="Y22" s="799"/>
      <c r="Z22" s="800"/>
      <c r="AA22" s="889">
        <v>1800</v>
      </c>
      <c r="AB22" s="890"/>
      <c r="AC22" s="526" t="e">
        <f>VLOOKUP(AF5,'વાર્ષિક પરિણામ પત્રક '!N6:CH77,71,0)</f>
        <v>#N/A</v>
      </c>
      <c r="AD22" s="526" t="str">
        <f>VLOOKUP(AF5,'વાર્ષિક પરિણામ પત્રક '!C6:BX77,73,0)</f>
        <v/>
      </c>
      <c r="AE22" s="787"/>
      <c r="AF22" s="787"/>
      <c r="AG22" s="213"/>
      <c r="AH22" s="531"/>
      <c r="AI22" s="212"/>
      <c r="AJ22" s="798" t="s">
        <v>73</v>
      </c>
      <c r="AK22" s="799"/>
      <c r="AL22" s="799"/>
      <c r="AM22" s="800"/>
      <c r="AN22" s="889">
        <v>1800</v>
      </c>
      <c r="AO22" s="890"/>
      <c r="AP22" s="526" t="e">
        <f>VLOOKUP(AS5,'વાર્ષિક પરિણામ પત્રક '!Z6:CT77,71,0)</f>
        <v>#N/A</v>
      </c>
      <c r="AQ22" s="526" t="str">
        <f>VLOOKUP(AS5,'વાર્ષિક પરિણામ પત્રક '!C6:BX77,73,0)</f>
        <v>E</v>
      </c>
      <c r="AR22" s="787"/>
      <c r="AS22" s="787"/>
      <c r="AT22" s="213"/>
      <c r="AU22" s="933"/>
    </row>
    <row r="23" spans="1:47" ht="30" customHeight="1">
      <c r="A23" s="208"/>
      <c r="B23" s="209" t="s">
        <v>75</v>
      </c>
      <c r="C23" s="844">
        <f>VLOOKUP(AS5,'DATA ENTRY'!L3:V72,6,0)</f>
        <v>0</v>
      </c>
      <c r="D23" s="844"/>
      <c r="E23" s="843" t="s">
        <v>76</v>
      </c>
      <c r="F23" s="843"/>
      <c r="G23" s="946">
        <f>VLOOKUP(AS5,'DATA ENTRY'!L3:V72,7,0)</f>
        <v>0</v>
      </c>
      <c r="H23" s="946"/>
      <c r="I23" s="946"/>
      <c r="J23" s="210"/>
      <c r="K23" s="211"/>
      <c r="L23" s="208"/>
      <c r="M23" s="209" t="s">
        <v>75</v>
      </c>
      <c r="N23" s="844">
        <f>VLOOKUP(AF5,'DATA ENTRY'!L3:V72,6,0)</f>
        <v>0</v>
      </c>
      <c r="O23" s="844"/>
      <c r="P23" s="843" t="s">
        <v>76</v>
      </c>
      <c r="Q23" s="843"/>
      <c r="R23" s="946">
        <f>VLOOKUP(AF5,'DATA ENTRY'!L3:V72,7,0)</f>
        <v>0</v>
      </c>
      <c r="S23" s="946"/>
      <c r="T23" s="946"/>
      <c r="U23" s="210"/>
      <c r="V23" s="212"/>
      <c r="W23" s="880" t="s">
        <v>74</v>
      </c>
      <c r="X23" s="880"/>
      <c r="Y23" s="779" t="str">
        <f>IF('વાર્ષિક ટાઇટલ પેઇઝ  '!$F16="","",'વાર્ષિક ટાઇટલ પેઇઝ  '!F16)</f>
        <v>T,MN</v>
      </c>
      <c r="Z23" s="779"/>
      <c r="AA23" s="779"/>
      <c r="AB23" s="779"/>
      <c r="AC23" s="779"/>
      <c r="AD23" s="779"/>
      <c r="AE23" s="533" t="s">
        <v>236</v>
      </c>
      <c r="AF23" s="535">
        <f>VLOOKUP(AF5,'વાર્ષિક પરિણામ પત્રક '!C6:BX77,72,0)</f>
        <v>0</v>
      </c>
      <c r="AG23" s="213"/>
      <c r="AH23" s="531"/>
      <c r="AI23" s="212"/>
      <c r="AJ23" s="880" t="s">
        <v>74</v>
      </c>
      <c r="AK23" s="880"/>
      <c r="AL23" s="779" t="str">
        <f>IF('વાર્ષિક ટાઇટલ પેઇઝ  '!$F16="","",'વાર્ષિક ટાઇટલ પેઇઝ  '!F16)</f>
        <v>T,MN</v>
      </c>
      <c r="AM23" s="779"/>
      <c r="AN23" s="779"/>
      <c r="AO23" s="779"/>
      <c r="AP23" s="779"/>
      <c r="AQ23" s="779"/>
      <c r="AR23" s="533" t="s">
        <v>236</v>
      </c>
      <c r="AS23" s="535">
        <f>VLOOKUP(AS5,'વાર્ષિક પરિણામ પત્રક '!C6:BX77,72,0)</f>
        <v>17.833333333333332</v>
      </c>
      <c r="AT23" s="213"/>
      <c r="AU23" s="933"/>
    </row>
    <row r="24" spans="1:47" ht="30" customHeight="1">
      <c r="A24" s="195"/>
      <c r="B24" s="893" t="s">
        <v>158</v>
      </c>
      <c r="C24" s="893"/>
      <c r="D24" s="893"/>
      <c r="E24" s="837">
        <f>VLOOKUP(AS5,'DATA ENTRY'!L3:V72,10,0)</f>
        <v>0</v>
      </c>
      <c r="F24" s="837"/>
      <c r="G24" s="837"/>
      <c r="H24" s="837"/>
      <c r="I24" s="282"/>
      <c r="J24" s="283"/>
      <c r="K24" s="189"/>
      <c r="L24" s="195"/>
      <c r="M24" s="893" t="s">
        <v>158</v>
      </c>
      <c r="N24" s="893"/>
      <c r="O24" s="893"/>
      <c r="P24" s="837">
        <f>VLOOKUP(AF5,'DATA ENTRY'!L3:V72,10,0)</f>
        <v>0</v>
      </c>
      <c r="Q24" s="837"/>
      <c r="R24" s="837"/>
      <c r="S24" s="837"/>
      <c r="T24" s="282"/>
      <c r="U24" s="283"/>
      <c r="V24" s="197"/>
      <c r="W24" s="831" t="s">
        <v>77</v>
      </c>
      <c r="X24" s="831"/>
      <c r="Y24" s="881" t="e">
        <f>'વાર્ષિક ટાઇટલ પેઇઝ  '!R18</f>
        <v>#NUM!</v>
      </c>
      <c r="Z24" s="881"/>
      <c r="AA24" s="881"/>
      <c r="AB24" s="184"/>
      <c r="AC24" s="184"/>
      <c r="AD24" s="184"/>
      <c r="AE24" s="184"/>
      <c r="AF24" s="184"/>
      <c r="AG24" s="198"/>
      <c r="AH24" s="184"/>
      <c r="AI24" s="197"/>
      <c r="AJ24" s="831" t="s">
        <v>77</v>
      </c>
      <c r="AK24" s="831"/>
      <c r="AL24" s="881" t="e">
        <f>'વાર્ષિક ટાઇટલ પેઇઝ  '!R18</f>
        <v>#NUM!</v>
      </c>
      <c r="AM24" s="881"/>
      <c r="AN24" s="881"/>
      <c r="AO24" s="184"/>
      <c r="AP24" s="184"/>
      <c r="AQ24" s="184"/>
      <c r="AR24" s="184"/>
      <c r="AS24" s="184"/>
      <c r="AT24" s="198"/>
      <c r="AU24" s="933"/>
    </row>
    <row r="25" spans="1:47" ht="30" customHeight="1">
      <c r="A25" s="208"/>
      <c r="B25" s="828" t="s">
        <v>231</v>
      </c>
      <c r="C25" s="828"/>
      <c r="D25" s="828"/>
      <c r="E25" s="838">
        <f>VLOOKUP(AS5,'DATA ENTRY'!L3:V72,11,0)</f>
        <v>0</v>
      </c>
      <c r="F25" s="838"/>
      <c r="G25" s="838"/>
      <c r="H25" s="838"/>
      <c r="I25" s="282"/>
      <c r="J25" s="283"/>
      <c r="K25" s="211"/>
      <c r="L25" s="208"/>
      <c r="M25" s="828" t="s">
        <v>231</v>
      </c>
      <c r="N25" s="828"/>
      <c r="O25" s="828"/>
      <c r="P25" s="838">
        <f>VLOOKUP(AF5,'DATA ENTRY'!L3:V72,11,0)</f>
        <v>0</v>
      </c>
      <c r="Q25" s="838"/>
      <c r="R25" s="838"/>
      <c r="S25" s="838"/>
      <c r="T25" s="282"/>
      <c r="U25" s="283"/>
      <c r="V25" s="212"/>
      <c r="W25" s="895"/>
      <c r="X25" s="895"/>
      <c r="Y25" s="896"/>
      <c r="Z25" s="896"/>
      <c r="AA25" s="184"/>
      <c r="AB25" s="184"/>
      <c r="AC25" s="184"/>
      <c r="AD25" s="184"/>
      <c r="AE25" s="793"/>
      <c r="AF25" s="793"/>
      <c r="AG25" s="213"/>
      <c r="AH25" s="531"/>
      <c r="AI25" s="212"/>
      <c r="AJ25" s="895"/>
      <c r="AK25" s="895"/>
      <c r="AL25" s="896"/>
      <c r="AM25" s="896"/>
      <c r="AN25" s="184"/>
      <c r="AO25" s="184"/>
      <c r="AP25" s="184"/>
      <c r="AQ25" s="184"/>
      <c r="AR25" s="793"/>
      <c r="AS25" s="793"/>
      <c r="AT25" s="213"/>
      <c r="AU25" s="933"/>
    </row>
    <row r="26" spans="1:47" ht="30" customHeight="1">
      <c r="A26" s="208"/>
      <c r="B26" s="828" t="s">
        <v>232</v>
      </c>
      <c r="C26" s="828"/>
      <c r="D26" s="828"/>
      <c r="E26" s="828"/>
      <c r="F26" s="882">
        <f>VLOOKUP(AS5,'DATA ENTRY'!L3:X72,12,0)</f>
        <v>0</v>
      </c>
      <c r="G26" s="882"/>
      <c r="H26" s="882"/>
      <c r="I26" s="882"/>
      <c r="J26" s="536"/>
      <c r="K26" s="211"/>
      <c r="L26" s="208"/>
      <c r="M26" s="828" t="s">
        <v>232</v>
      </c>
      <c r="N26" s="828"/>
      <c r="O26" s="828"/>
      <c r="P26" s="828"/>
      <c r="Q26" s="882">
        <f>VLOOKUP(AF5,'DATA ENTRY'!L3:X72,12,0)</f>
        <v>0</v>
      </c>
      <c r="R26" s="882"/>
      <c r="S26" s="882"/>
      <c r="T26" s="882"/>
      <c r="U26" s="536"/>
      <c r="V26" s="212"/>
      <c r="W26" s="531"/>
      <c r="X26" s="531"/>
      <c r="Y26" s="238"/>
      <c r="Z26" s="238"/>
      <c r="AA26" s="184"/>
      <c r="AB26" s="184"/>
      <c r="AC26" s="184"/>
      <c r="AD26" s="184"/>
      <c r="AE26" s="531"/>
      <c r="AF26" s="531"/>
      <c r="AG26" s="213"/>
      <c r="AH26" s="531"/>
      <c r="AI26" s="212"/>
      <c r="AJ26" s="531"/>
      <c r="AK26" s="531"/>
      <c r="AL26" s="238"/>
      <c r="AM26" s="238"/>
      <c r="AN26" s="184"/>
      <c r="AO26" s="184"/>
      <c r="AP26" s="184"/>
      <c r="AQ26" s="184"/>
      <c r="AR26" s="531"/>
      <c r="AS26" s="531"/>
      <c r="AT26" s="213"/>
      <c r="AU26" s="933"/>
    </row>
    <row r="27" spans="1:47" ht="30" customHeight="1">
      <c r="A27" s="195"/>
      <c r="B27" s="828" t="s">
        <v>233</v>
      </c>
      <c r="C27" s="828"/>
      <c r="D27" s="882">
        <f>VLOOKUP(AS5,'DATA ENTRY'!L3:X72,13,0)</f>
        <v>0</v>
      </c>
      <c r="E27" s="882"/>
      <c r="F27" s="882"/>
      <c r="G27" s="534"/>
      <c r="H27" s="897"/>
      <c r="I27" s="897"/>
      <c r="J27" s="898"/>
      <c r="K27" s="189"/>
      <c r="L27" s="195"/>
      <c r="M27" s="828" t="s">
        <v>233</v>
      </c>
      <c r="N27" s="828"/>
      <c r="O27" s="882">
        <f>VLOOKUP(AF5,'DATA ENTRY'!L3:X72,13,0)</f>
        <v>0</v>
      </c>
      <c r="P27" s="882"/>
      <c r="Q27" s="882"/>
      <c r="R27" s="534"/>
      <c r="S27" s="897"/>
      <c r="T27" s="897"/>
      <c r="U27" s="898"/>
      <c r="V27" s="197"/>
      <c r="W27" s="793" t="s">
        <v>38</v>
      </c>
      <c r="X27" s="793"/>
      <c r="Y27" s="793"/>
      <c r="Z27" s="184"/>
      <c r="AA27" s="184"/>
      <c r="AB27" s="184"/>
      <c r="AC27" s="184"/>
      <c r="AD27" s="184"/>
      <c r="AE27" s="793" t="s">
        <v>39</v>
      </c>
      <c r="AF27" s="793"/>
      <c r="AG27" s="198"/>
      <c r="AH27" s="184"/>
      <c r="AI27" s="197"/>
      <c r="AJ27" s="793" t="s">
        <v>38</v>
      </c>
      <c r="AK27" s="793"/>
      <c r="AL27" s="793"/>
      <c r="AM27" s="184"/>
      <c r="AN27" s="184"/>
      <c r="AO27" s="184"/>
      <c r="AP27" s="184"/>
      <c r="AQ27" s="184"/>
      <c r="AR27" s="793" t="s">
        <v>39</v>
      </c>
      <c r="AS27" s="793"/>
      <c r="AT27" s="198"/>
      <c r="AU27" s="933"/>
    </row>
    <row r="28" spans="1:47" ht="15.75" customHeight="1" thickBot="1">
      <c r="A28" s="224"/>
      <c r="B28" s="234"/>
      <c r="C28" s="234"/>
      <c r="D28" s="233"/>
      <c r="E28" s="233"/>
      <c r="F28" s="233"/>
      <c r="G28" s="235"/>
      <c r="H28" s="225"/>
      <c r="I28" s="225"/>
      <c r="J28" s="226"/>
      <c r="K28" s="189"/>
      <c r="L28" s="224"/>
      <c r="M28" s="234"/>
      <c r="N28" s="234"/>
      <c r="O28" s="233"/>
      <c r="P28" s="233"/>
      <c r="Q28" s="233"/>
      <c r="R28" s="235"/>
      <c r="S28" s="225"/>
      <c r="T28" s="225"/>
      <c r="U28" s="226"/>
      <c r="V28" s="227"/>
      <c r="W28" s="236"/>
      <c r="X28" s="236"/>
      <c r="Y28" s="236"/>
      <c r="Z28" s="228"/>
      <c r="AA28" s="228"/>
      <c r="AB28" s="228"/>
      <c r="AC28" s="228"/>
      <c r="AD28" s="228"/>
      <c r="AE28" s="236"/>
      <c r="AF28" s="236"/>
      <c r="AG28" s="229"/>
      <c r="AH28" s="184"/>
      <c r="AI28" s="227"/>
      <c r="AJ28" s="236"/>
      <c r="AK28" s="236"/>
      <c r="AL28" s="236"/>
      <c r="AM28" s="228"/>
      <c r="AN28" s="228"/>
      <c r="AO28" s="228"/>
      <c r="AP28" s="228"/>
      <c r="AQ28" s="228"/>
      <c r="AR28" s="236"/>
      <c r="AS28" s="236"/>
      <c r="AT28" s="229"/>
      <c r="AU28" s="933"/>
    </row>
    <row r="29" spans="1:47">
      <c r="A29" s="189"/>
      <c r="B29" s="230"/>
      <c r="C29" s="230"/>
      <c r="D29" s="230"/>
      <c r="E29" s="230"/>
      <c r="F29" s="230"/>
      <c r="G29" s="230"/>
      <c r="H29" s="230"/>
      <c r="I29" s="230"/>
      <c r="J29" s="189"/>
      <c r="K29" s="189"/>
      <c r="L29" s="189"/>
      <c r="M29" s="230"/>
      <c r="N29" s="230"/>
      <c r="O29" s="230"/>
      <c r="P29" s="230"/>
      <c r="Q29" s="230"/>
      <c r="R29" s="230"/>
      <c r="S29" s="230"/>
      <c r="T29" s="230"/>
      <c r="U29" s="189"/>
      <c r="V29" s="189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933"/>
    </row>
    <row r="30" spans="1:47" hidden="1">
      <c r="B30" s="231"/>
      <c r="C30" s="231"/>
      <c r="D30" s="231"/>
      <c r="E30" s="231"/>
      <c r="F30" s="231"/>
      <c r="G30" s="231"/>
      <c r="H30" s="231"/>
      <c r="I30" s="231"/>
      <c r="M30" s="231"/>
      <c r="N30" s="231"/>
      <c r="O30" s="231"/>
      <c r="P30" s="231"/>
      <c r="Q30" s="231"/>
      <c r="R30" s="231"/>
      <c r="S30" s="231"/>
      <c r="T30" s="231"/>
    </row>
    <row r="31" spans="1:47" hidden="1">
      <c r="B31" s="231"/>
      <c r="C31" s="231"/>
      <c r="D31" s="231"/>
      <c r="E31" s="231"/>
      <c r="F31" s="231"/>
      <c r="G31" s="231"/>
      <c r="H31" s="231"/>
      <c r="I31" s="231"/>
      <c r="M31" s="231"/>
      <c r="N31" s="231"/>
      <c r="O31" s="231"/>
      <c r="P31" s="231"/>
      <c r="Q31" s="231"/>
      <c r="R31" s="231"/>
      <c r="S31" s="231"/>
      <c r="T31" s="231"/>
    </row>
    <row r="32" spans="1:47" hidden="1">
      <c r="B32" s="231"/>
      <c r="C32" s="231"/>
      <c r="D32" s="231"/>
      <c r="E32" s="231"/>
      <c r="F32" s="231"/>
      <c r="G32" s="231"/>
      <c r="H32" s="231"/>
      <c r="I32" s="231"/>
      <c r="M32" s="231"/>
      <c r="N32" s="231"/>
      <c r="O32" s="231"/>
      <c r="P32" s="231"/>
      <c r="Q32" s="231"/>
      <c r="R32" s="231"/>
      <c r="S32" s="231"/>
      <c r="T32" s="231"/>
    </row>
    <row r="33" spans="2:20" hidden="1">
      <c r="B33" s="231"/>
      <c r="C33" s="231"/>
      <c r="D33" s="231"/>
      <c r="E33" s="231"/>
      <c r="F33" s="231"/>
      <c r="G33" s="231"/>
      <c r="H33" s="231"/>
      <c r="I33" s="231"/>
      <c r="M33" s="231"/>
      <c r="N33" s="231"/>
      <c r="O33" s="231"/>
      <c r="P33" s="231"/>
      <c r="Q33" s="231"/>
      <c r="R33" s="231"/>
      <c r="S33" s="231"/>
      <c r="T33" s="231"/>
    </row>
    <row r="34" spans="2:20" hidden="1">
      <c r="B34" s="231"/>
      <c r="C34" s="231"/>
      <c r="D34" s="231"/>
      <c r="E34" s="231"/>
      <c r="F34" s="231"/>
      <c r="G34" s="231"/>
      <c r="H34" s="231"/>
      <c r="I34" s="231"/>
      <c r="M34" s="231"/>
      <c r="N34" s="231"/>
      <c r="O34" s="231"/>
      <c r="P34" s="231"/>
      <c r="Q34" s="231"/>
      <c r="R34" s="231"/>
      <c r="S34" s="231"/>
      <c r="T34" s="231"/>
    </row>
    <row r="35" spans="2:20" hidden="1">
      <c r="B35" s="231"/>
      <c r="C35" s="231"/>
      <c r="D35" s="231"/>
      <c r="E35" s="231"/>
      <c r="F35" s="231"/>
      <c r="G35" s="231"/>
      <c r="H35" s="231"/>
      <c r="I35" s="231"/>
      <c r="M35" s="231"/>
      <c r="N35" s="231"/>
      <c r="O35" s="231"/>
      <c r="P35" s="231"/>
      <c r="Q35" s="231"/>
      <c r="R35" s="231"/>
      <c r="S35" s="231"/>
      <c r="T35" s="231"/>
    </row>
    <row r="36" spans="2:20" hidden="1">
      <c r="B36" s="231"/>
      <c r="C36" s="231"/>
      <c r="D36" s="231"/>
      <c r="E36" s="231"/>
      <c r="F36" s="231"/>
      <c r="G36" s="231"/>
      <c r="H36" s="231"/>
      <c r="I36" s="231"/>
      <c r="M36" s="231"/>
      <c r="N36" s="231"/>
      <c r="O36" s="231"/>
      <c r="P36" s="231"/>
      <c r="Q36" s="231"/>
      <c r="R36" s="231"/>
      <c r="S36" s="231"/>
      <c r="T36" s="231"/>
    </row>
    <row r="37" spans="2:20" hidden="1">
      <c r="B37" s="231"/>
      <c r="C37" s="231"/>
      <c r="D37" s="231"/>
      <c r="E37" s="231"/>
      <c r="F37" s="231"/>
      <c r="G37" s="231"/>
      <c r="H37" s="231"/>
      <c r="I37" s="231"/>
      <c r="M37" s="231"/>
      <c r="N37" s="231"/>
      <c r="O37" s="231"/>
      <c r="P37" s="231"/>
      <c r="Q37" s="231"/>
      <c r="R37" s="231"/>
      <c r="S37" s="231"/>
      <c r="T37" s="231"/>
    </row>
    <row r="38" spans="2:20" hidden="1">
      <c r="B38" s="231"/>
      <c r="C38" s="231"/>
      <c r="D38" s="231"/>
      <c r="E38" s="231"/>
      <c r="F38" s="231"/>
      <c r="G38" s="231"/>
      <c r="H38" s="231"/>
      <c r="I38" s="231"/>
      <c r="M38" s="231"/>
      <c r="N38" s="231"/>
      <c r="O38" s="231"/>
      <c r="P38" s="231"/>
      <c r="Q38" s="231"/>
      <c r="R38" s="231"/>
      <c r="S38" s="231"/>
      <c r="T38" s="231"/>
    </row>
    <row r="39" spans="2:20" hidden="1">
      <c r="B39" s="231"/>
      <c r="C39" s="231"/>
      <c r="D39" s="231"/>
      <c r="E39" s="231"/>
      <c r="F39" s="231"/>
      <c r="G39" s="231"/>
      <c r="H39" s="231"/>
      <c r="I39" s="231"/>
      <c r="M39" s="231"/>
      <c r="N39" s="231"/>
      <c r="O39" s="231"/>
      <c r="P39" s="231"/>
      <c r="Q39" s="231"/>
      <c r="R39" s="231"/>
      <c r="S39" s="231"/>
      <c r="T39" s="231"/>
    </row>
    <row r="40" spans="2:20" hidden="1">
      <c r="B40" s="231"/>
      <c r="C40" s="231"/>
      <c r="D40" s="231"/>
      <c r="E40" s="231"/>
      <c r="F40" s="231"/>
      <c r="G40" s="231"/>
      <c r="H40" s="231"/>
      <c r="I40" s="231"/>
      <c r="M40" s="231"/>
      <c r="N40" s="231"/>
      <c r="O40" s="231"/>
      <c r="P40" s="231"/>
      <c r="Q40" s="231"/>
      <c r="R40" s="231"/>
      <c r="S40" s="231"/>
      <c r="T40" s="231"/>
    </row>
    <row r="41" spans="2:20" hidden="1">
      <c r="B41" s="231"/>
      <c r="C41" s="231"/>
      <c r="D41" s="231"/>
      <c r="E41" s="231"/>
      <c r="F41" s="231"/>
      <c r="G41" s="231"/>
      <c r="H41" s="231"/>
      <c r="I41" s="231"/>
      <c r="M41" s="231"/>
      <c r="N41" s="231"/>
      <c r="O41" s="231"/>
      <c r="P41" s="231"/>
      <c r="Q41" s="231"/>
      <c r="R41" s="231"/>
      <c r="S41" s="231"/>
      <c r="T41" s="231"/>
    </row>
  </sheetData>
  <sheetProtection password="994C" sheet="1" objects="1" scenarios="1" formatCells="0" formatColumns="0" formatRows="0"/>
  <mergeCells count="188">
    <mergeCell ref="E6:F6"/>
    <mergeCell ref="D7:G7"/>
    <mergeCell ref="D9:G9"/>
    <mergeCell ref="C11:D11"/>
    <mergeCell ref="E12:F12"/>
    <mergeCell ref="B14:C14"/>
    <mergeCell ref="D14:F14"/>
    <mergeCell ref="B2:I2"/>
    <mergeCell ref="B3:F3"/>
    <mergeCell ref="G3:I3"/>
    <mergeCell ref="B4:C5"/>
    <mergeCell ref="E4:F4"/>
    <mergeCell ref="H4:I5"/>
    <mergeCell ref="E5:F5"/>
    <mergeCell ref="B27:C27"/>
    <mergeCell ref="D27:F27"/>
    <mergeCell ref="H27:J27"/>
    <mergeCell ref="M2:T2"/>
    <mergeCell ref="M3:Q3"/>
    <mergeCell ref="R3:T3"/>
    <mergeCell ref="M4:N5"/>
    <mergeCell ref="P4:Q4"/>
    <mergeCell ref="S4:T5"/>
    <mergeCell ref="P5:Q5"/>
    <mergeCell ref="B24:D24"/>
    <mergeCell ref="E24:H24"/>
    <mergeCell ref="B25:D25"/>
    <mergeCell ref="E25:H25"/>
    <mergeCell ref="B26:E26"/>
    <mergeCell ref="F26:I26"/>
    <mergeCell ref="C16:E16"/>
    <mergeCell ref="C18:H18"/>
    <mergeCell ref="C19:H19"/>
    <mergeCell ref="C21:I21"/>
    <mergeCell ref="C22:H22"/>
    <mergeCell ref="C23:D23"/>
    <mergeCell ref="E23:F23"/>
    <mergeCell ref="G23:I23"/>
    <mergeCell ref="W2:AF2"/>
    <mergeCell ref="W3:Y3"/>
    <mergeCell ref="Z3:AE3"/>
    <mergeCell ref="W5:X5"/>
    <mergeCell ref="Z5:AA5"/>
    <mergeCell ref="AD5:AE5"/>
    <mergeCell ref="AA6:AB8"/>
    <mergeCell ref="M24:O24"/>
    <mergeCell ref="P24:S24"/>
    <mergeCell ref="N16:P16"/>
    <mergeCell ref="N18:S18"/>
    <mergeCell ref="N19:S19"/>
    <mergeCell ref="N21:T21"/>
    <mergeCell ref="N22:S22"/>
    <mergeCell ref="N23:O23"/>
    <mergeCell ref="P23:Q23"/>
    <mergeCell ref="R23:T23"/>
    <mergeCell ref="P6:Q6"/>
    <mergeCell ref="O7:R7"/>
    <mergeCell ref="O9:R9"/>
    <mergeCell ref="N11:O11"/>
    <mergeCell ref="P12:Q12"/>
    <mergeCell ref="M14:N14"/>
    <mergeCell ref="O14:Q14"/>
    <mergeCell ref="AC6:AC8"/>
    <mergeCell ref="AD6:AD8"/>
    <mergeCell ref="AE6:AF8"/>
    <mergeCell ref="W7:W8"/>
    <mergeCell ref="X7:Z8"/>
    <mergeCell ref="X9:Z9"/>
    <mergeCell ref="AA9:AB9"/>
    <mergeCell ref="AE9:AF9"/>
    <mergeCell ref="M27:N27"/>
    <mergeCell ref="O27:Q27"/>
    <mergeCell ref="S27:U27"/>
    <mergeCell ref="M25:O25"/>
    <mergeCell ref="P25:S25"/>
    <mergeCell ref="M26:P26"/>
    <mergeCell ref="Q26:T26"/>
    <mergeCell ref="Y24:AA24"/>
    <mergeCell ref="W12:W13"/>
    <mergeCell ref="X12:Z13"/>
    <mergeCell ref="AA12:AB13"/>
    <mergeCell ref="AC12:AC13"/>
    <mergeCell ref="AD12:AD13"/>
    <mergeCell ref="AE12:AF13"/>
    <mergeCell ref="W10:W11"/>
    <mergeCell ref="X10:Z11"/>
    <mergeCell ref="AA10:AB11"/>
    <mergeCell ref="AC10:AC11"/>
    <mergeCell ref="AD10:AD11"/>
    <mergeCell ref="AE10:AF11"/>
    <mergeCell ref="X14:Z14"/>
    <mergeCell ref="AA14:AB14"/>
    <mergeCell ref="AE14:AF14"/>
    <mergeCell ref="W15:W16"/>
    <mergeCell ref="X15:Z16"/>
    <mergeCell ref="AA15:AB16"/>
    <mergeCell ref="AC15:AC16"/>
    <mergeCell ref="AD15:AD16"/>
    <mergeCell ref="AE15:AF16"/>
    <mergeCell ref="AC19:AC20"/>
    <mergeCell ref="AD19:AD20"/>
    <mergeCell ref="AE19:AF20"/>
    <mergeCell ref="W17:W18"/>
    <mergeCell ref="X17:Z18"/>
    <mergeCell ref="AA17:AB18"/>
    <mergeCell ref="AC17:AC18"/>
    <mergeCell ref="AD17:AD18"/>
    <mergeCell ref="AE17:AF18"/>
    <mergeCell ref="W27:Y27"/>
    <mergeCell ref="AE27:AF27"/>
    <mergeCell ref="AJ2:AS2"/>
    <mergeCell ref="AJ3:AL3"/>
    <mergeCell ref="AM3:AR3"/>
    <mergeCell ref="AJ5:AK5"/>
    <mergeCell ref="AM5:AN5"/>
    <mergeCell ref="AQ5:AR5"/>
    <mergeCell ref="AN6:AO8"/>
    <mergeCell ref="W23:X23"/>
    <mergeCell ref="Y23:AD23"/>
    <mergeCell ref="W24:X24"/>
    <mergeCell ref="W25:X25"/>
    <mergeCell ref="Y25:Z25"/>
    <mergeCell ref="X21:Z21"/>
    <mergeCell ref="AA21:AB21"/>
    <mergeCell ref="AE21:AF21"/>
    <mergeCell ref="W22:Z22"/>
    <mergeCell ref="AA22:AB22"/>
    <mergeCell ref="AE22:AF22"/>
    <mergeCell ref="W19:W20"/>
    <mergeCell ref="X19:Z20"/>
    <mergeCell ref="AA19:AB20"/>
    <mergeCell ref="AP6:AP8"/>
    <mergeCell ref="AQ6:AQ8"/>
    <mergeCell ref="AR6:AS8"/>
    <mergeCell ref="AJ7:AJ8"/>
    <mergeCell ref="AK7:AM8"/>
    <mergeCell ref="AK9:AM9"/>
    <mergeCell ref="AN9:AO9"/>
    <mergeCell ref="AR9:AS9"/>
    <mergeCell ref="AE25:AF25"/>
    <mergeCell ref="AL24:AN24"/>
    <mergeCell ref="AJ12:AJ13"/>
    <mergeCell ref="AK12:AM13"/>
    <mergeCell ref="AN12:AO13"/>
    <mergeCell ref="AP12:AP13"/>
    <mergeCell ref="AQ12:AQ13"/>
    <mergeCell ref="AR12:AS13"/>
    <mergeCell ref="AJ10:AJ11"/>
    <mergeCell ref="AK10:AM11"/>
    <mergeCell ref="AN10:AO11"/>
    <mergeCell ref="AP10:AP11"/>
    <mergeCell ref="AQ10:AQ11"/>
    <mergeCell ref="AR10:AS11"/>
    <mergeCell ref="AJ17:AJ18"/>
    <mergeCell ref="AK17:AM18"/>
    <mergeCell ref="AN17:AO18"/>
    <mergeCell ref="AP17:AP18"/>
    <mergeCell ref="AQ17:AQ18"/>
    <mergeCell ref="AR17:AS18"/>
    <mergeCell ref="AK14:AM14"/>
    <mergeCell ref="AN14:AO14"/>
    <mergeCell ref="AR14:AS14"/>
    <mergeCell ref="AJ15:AJ16"/>
    <mergeCell ref="AK15:AM16"/>
    <mergeCell ref="AN15:AO16"/>
    <mergeCell ref="AP15:AP16"/>
    <mergeCell ref="AQ15:AQ16"/>
    <mergeCell ref="AR15:AS16"/>
    <mergeCell ref="AK21:AM21"/>
    <mergeCell ref="AN21:AO21"/>
    <mergeCell ref="AR21:AS21"/>
    <mergeCell ref="AJ22:AM22"/>
    <mergeCell ref="AN22:AO22"/>
    <mergeCell ref="AR22:AS22"/>
    <mergeCell ref="AJ19:AJ20"/>
    <mergeCell ref="AK19:AM20"/>
    <mergeCell ref="AN19:AO20"/>
    <mergeCell ref="AP19:AP20"/>
    <mergeCell ref="AQ19:AQ20"/>
    <mergeCell ref="AR19:AS20"/>
    <mergeCell ref="AR25:AS25"/>
    <mergeCell ref="AJ27:AL27"/>
    <mergeCell ref="AR27:AS27"/>
    <mergeCell ref="AJ23:AK23"/>
    <mergeCell ref="AL23:AQ23"/>
    <mergeCell ref="AJ24:AK24"/>
    <mergeCell ref="AJ25:AK25"/>
    <mergeCell ref="AL25:AM25"/>
  </mergeCells>
  <printOptions horizontalCentered="1" verticalCentered="1"/>
  <pageMargins left="0.19685039370078741" right="0.19685039370078741" top="0.19685039370078741" bottom="0.19685039370078741" header="0.31496062992125984" footer="0.31496062992125984"/>
  <pageSetup paperSize="9" pageOrder="overThenDown" orientation="landscape" blackAndWhite="1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8"/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15</vt:i4>
      </vt:variant>
    </vt:vector>
  </HeadingPairs>
  <TitlesOfParts>
    <vt:vector size="33" baseType="lpstr">
      <vt:lpstr>HOME</vt:lpstr>
      <vt:lpstr>DATA ENTRY</vt:lpstr>
      <vt:lpstr>હોમ </vt:lpstr>
      <vt:lpstr>સત્રાંત ટાઇટલ પેઇઝ </vt:lpstr>
      <vt:lpstr>સત્રાંત પરિણામ પત્રક </vt:lpstr>
      <vt:lpstr>સત્રાંત વિષયવાર,જાતિવાર ગ્રેડ </vt:lpstr>
      <vt:lpstr>વાર્ષિક ટાઇટલ પેઇઝ  </vt:lpstr>
      <vt:lpstr>વાર્ષિક પરિણામ પત્રક </vt:lpstr>
      <vt:lpstr>માર્કશીટ </vt:lpstr>
      <vt:lpstr>વાર્ષિક વિષયવાર,જાતિવાર ગ્રેડ </vt:lpstr>
      <vt:lpstr>EXAM DETAILS</vt:lpstr>
      <vt:lpstr>Sheet3</vt:lpstr>
      <vt:lpstr>HELP</vt:lpstr>
      <vt:lpstr>માર્કશીટ ગ્રેડ </vt:lpstr>
      <vt:lpstr>Sheet2</vt:lpstr>
      <vt:lpstr>સત્રાંત માર્કશીટ</vt:lpstr>
      <vt:lpstr>માર્કશીટ ગુણ, ગ્રેડ </vt:lpstr>
      <vt:lpstr>Sheet4</vt:lpstr>
      <vt:lpstr>'DATA ENTRY'!Print_Area</vt:lpstr>
      <vt:lpstr>'માર્કશીટ '!Print_Area</vt:lpstr>
      <vt:lpstr>'માર્કશીટ ગુણ, ગ્રેડ '!Print_Area</vt:lpstr>
      <vt:lpstr>'માર્કશીટ ગ્રેડ '!Print_Area</vt:lpstr>
      <vt:lpstr>'વાર્ષિક ટાઇટલ પેઇઝ  '!Print_Area</vt:lpstr>
      <vt:lpstr>'વાર્ષિક પરિણામ પત્રક '!Print_Area</vt:lpstr>
      <vt:lpstr>'વાર્ષિક વિષયવાર,જાતિવાર ગ્રેડ '!Print_Area</vt:lpstr>
      <vt:lpstr>'સત્રાંત ટાઇટલ પેઇઝ '!Print_Area</vt:lpstr>
      <vt:lpstr>'સત્રાંત પરિણામ પત્રક '!Print_Area</vt:lpstr>
      <vt:lpstr>'સત્રાંત માર્કશીટ'!Print_Area</vt:lpstr>
      <vt:lpstr>'સત્રાંત વિષયવાર,જાતિવાર ગ્રેડ '!Print_Area</vt:lpstr>
      <vt:lpstr>'વાર્ષિક પરિણામ પત્રક '!Print_Titles</vt:lpstr>
      <vt:lpstr>'વાર્ષિક વિષયવાર,જાતિવાર ગ્રેડ '!Print_Titles</vt:lpstr>
      <vt:lpstr>'સત્રાંત પરિણામ પત્રક '!Print_Titles</vt:lpstr>
      <vt:lpstr>'સત્રાંત વિષયવાર,જાતિવાર ગ્રેડ 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Vinod patel</dc:creator>
  <cp:lastModifiedBy>Patel Kunjan</cp:lastModifiedBy>
  <cp:lastPrinted>2026-10-22T16:37:18Z</cp:lastPrinted>
  <dcterms:created xsi:type="dcterms:W3CDTF">2011-10-09T05:02:34Z</dcterms:created>
  <dcterms:modified xsi:type="dcterms:W3CDTF">2026-10-22T16:42:05Z</dcterms:modified>
</cp:coreProperties>
</file>